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<sst xmlns="http://schemas.openxmlformats.org/spreadsheetml/2006/main" count="1950" uniqueCount="567">
  <si>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</si>
  <si>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</si>
  <si>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</si>
  <si>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</si>
  <si>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</si>
  <si>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</si>
  <si>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</si>
  <si>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</si>
  <si>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</si>
  <si>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</si>
  <si>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</si>
  <si>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</si>
  <si>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</si>
  <si>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01095</t>
  </si>
  <si>
    <t>pozostała działalność</t>
  </si>
  <si>
    <t>020</t>
  </si>
  <si>
    <t>leśnictwo</t>
  </si>
  <si>
    <t>02001</t>
  </si>
  <si>
    <t>gospodarka leśna</t>
  </si>
  <si>
    <t>0750</t>
  </si>
  <si>
    <t>700</t>
  </si>
  <si>
    <t xml:space="preserve">gospodarka mieszkaniowa </t>
  </si>
  <si>
    <t>70005</t>
  </si>
  <si>
    <t>gospodarka gruntami i nieruchomościami</t>
  </si>
  <si>
    <t>0690</t>
  </si>
  <si>
    <t>wpływy z różnych opłat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</si>
  <si>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</si>
  <si>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</si>
  <si>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</si>
  <si>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</si>
  <si>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</si>
  <si>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</si>
  <si>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</si>
  <si>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</si>
  <si>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</si>
  <si>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</si>
  <si>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0570</t>
  </si>
  <si>
    <t>0920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</si>
  <si>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</si>
  <si>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</si>
  <si>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</si>
  <si>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</si>
  <si>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</si>
  <si>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</si>
  <si>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</si>
  <si>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</si>
  <si>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</si>
  <si>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</si>
  <si>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</si>
  <si>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0330</t>
  </si>
  <si>
    <t>0340</t>
  </si>
  <si>
    <t>0500</t>
  </si>
  <si>
    <t>0910</t>
  </si>
  <si>
    <t xml:space="preserve">wpływy z podatku rolnego,podatku leśnego,podatku od spadków i darowizn,podatku od czynności cywilnoprawnych,oraz podatków i opłat lokalnych od osób fizycznych </t>
  </si>
  <si>
    <t>0350</t>
  </si>
  <si>
    <t>0360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</si>
  <si>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</si>
  <si>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</si>
  <si>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</si>
  <si>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</si>
  <si>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</si>
  <si>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</si>
  <si>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</si>
  <si>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</si>
  <si>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</si>
  <si>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</si>
  <si>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</si>
  <si>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</si>
  <si>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</si>
  <si>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</si>
  <si>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</si>
  <si>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</si>
  <si>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</si>
  <si>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</si>
  <si>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</si>
  <si>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</si>
  <si>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</si>
  <si>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</si>
  <si>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</si>
  <si>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</si>
  <si>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</si>
  <si>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</si>
  <si>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</si>
  <si>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</si>
  <si>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</si>
  <si>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</si>
  <si>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</si>
  <si>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80195</t>
  </si>
  <si>
    <t>pomoc społeczna</t>
  </si>
  <si>
    <t>85213</t>
  </si>
  <si>
    <t>85214</t>
  </si>
  <si>
    <t>85219</t>
  </si>
  <si>
    <t>ośrodki pomocy społecznej</t>
  </si>
  <si>
    <t>85295</t>
  </si>
  <si>
    <t>854</t>
  </si>
  <si>
    <t>edukacyjna opieka wychowawcza</t>
  </si>
  <si>
    <t>85415</t>
  </si>
  <si>
    <t>900</t>
  </si>
  <si>
    <t>gospodarka komunalna i ochrona środowiska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</si>
  <si>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</si>
  <si>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</si>
  <si>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</si>
  <si>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</si>
  <si>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</si>
  <si>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</si>
  <si>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</si>
  <si>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</si>
  <si>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</si>
  <si>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</si>
  <si>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</si>
  <si>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</si>
  <si>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</si>
  <si>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</si>
  <si>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</si>
  <si>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</si>
  <si>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</si>
  <si>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</si>
  <si>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</si>
  <si>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</si>
  <si>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</si>
  <si>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</si>
  <si>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</si>
  <si>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</si>
  <si>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</si>
  <si>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</si>
  <si>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</si>
  <si>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</si>
  <si>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</si>
  <si>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</si>
  <si>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</si>
  <si>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</si>
  <si>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</si>
  <si>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</si>
  <si>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</si>
  <si>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</si>
  <si>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</si>
  <si>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</si>
  <si>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</si>
  <si>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</si>
  <si>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</si>
  <si>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</si>
  <si>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</si>
  <si>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</si>
  <si>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</si>
  <si>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</si>
  <si>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</si>
  <si>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</si>
  <si>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</si>
  <si>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</si>
  <si>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</si>
  <si>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</si>
  <si>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</si>
  <si>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</si>
  <si>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</si>
  <si>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</si>
  <si>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</si>
  <si>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</si>
  <si>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</si>
  <si>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</si>
  <si>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</si>
  <si>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</si>
  <si>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</si>
  <si>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</si>
  <si>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</si>
  <si>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</si>
  <si>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</si>
  <si>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</si>
  <si>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</si>
  <si>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</si>
  <si>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</si>
  <si>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</si>
  <si>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</si>
  <si>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</si>
  <si>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</si>
  <si>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</si>
  <si>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</si>
  <si>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</si>
  <si>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</si>
  <si>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</si>
  <si>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dowożenie uczniów do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</si>
  <si>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</si>
  <si>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</si>
  <si>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</si>
  <si>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</si>
  <si>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</si>
  <si>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</si>
  <si>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</si>
  <si>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</si>
  <si>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</si>
  <si>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</si>
  <si>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</si>
  <si>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4280</t>
  </si>
  <si>
    <t>zakup usług zdrowotnych</t>
  </si>
  <si>
    <t>4130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</si>
  <si>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</si>
  <si>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</si>
  <si>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</si>
  <si>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</si>
  <si>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</si>
  <si>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</si>
  <si>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</si>
  <si>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</si>
  <si>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</si>
  <si>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</si>
  <si>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</si>
  <si>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</si>
  <si>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</si>
  <si>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</si>
  <si>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</si>
  <si>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</si>
  <si>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</si>
  <si>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</si>
  <si>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</si>
  <si>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</si>
  <si>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</si>
  <si>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</si>
  <si>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</si>
  <si>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</si>
  <si>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</si>
  <si>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</si>
  <si>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</si>
  <si>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</si>
  <si>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</si>
  <si>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</si>
  <si>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</si>
  <si>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</si>
  <si>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</si>
  <si>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</si>
  <si>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bieżące</t>
  </si>
  <si>
    <t>w tym wynagrodzenia i pochodne</t>
  </si>
  <si>
    <t>TABELA NR 3</t>
  </si>
  <si>
    <t>%</t>
  </si>
  <si>
    <t>§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</si>
  <si>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</si>
  <si>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</si>
  <si>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</si>
  <si>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</si>
  <si>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TABELA NR 4</t>
  </si>
  <si>
    <t>ochotnicze straże pożarne</t>
  </si>
  <si>
    <t>Razem</t>
  </si>
  <si>
    <t>stan środków na początek roku</t>
  </si>
  <si>
    <t>2480</t>
  </si>
  <si>
    <t>OGÓŁEM DOTACJE</t>
  </si>
  <si>
    <t>wykonanie dotacji</t>
  </si>
  <si>
    <t>wykonanie procentowe dotacji</t>
  </si>
  <si>
    <t>urzędy naczelnych organów władzy</t>
  </si>
  <si>
    <t>urzędy naczelnych organów władzy państwowej, kontroli i ochrony prawa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</si>
  <si>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</si>
  <si>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</si>
  <si>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</si>
  <si>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</si>
  <si>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</si>
  <si>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</si>
  <si>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</si>
  <si>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</si>
  <si>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</si>
  <si>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</si>
  <si>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</si>
  <si>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</si>
  <si>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</si>
  <si>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</si>
  <si>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</si>
  <si>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</si>
  <si>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</si>
  <si>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</si>
  <si>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85216</t>
  </si>
  <si>
    <t>90019</t>
  </si>
  <si>
    <t>zasiłki stałe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</si>
  <si>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</si>
  <si>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</si>
  <si>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</si>
  <si>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PRZYCHODY I ROZCHODY BUDŻETU GMINY</t>
  </si>
  <si>
    <t>Spłaty otrzymanych krajowych pożyczek i kredytów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</si>
  <si>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</si>
  <si>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</si>
  <si>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</si>
  <si>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75601</t>
  </si>
  <si>
    <t>75095</t>
  </si>
  <si>
    <t>85205</t>
  </si>
  <si>
    <t>wpływy z podatku dochodowego od osób fizycznych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</si>
  <si>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</si>
  <si>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</si>
  <si>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</si>
  <si>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</si>
  <si>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</si>
  <si>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</si>
  <si>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</si>
  <si>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</si>
  <si>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</si>
  <si>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</si>
  <si>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</si>
  <si>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75814</t>
  </si>
  <si>
    <t>różne rozliczenia finansowe</t>
  </si>
  <si>
    <t>dotacje celowe otrzymane z bp na realizację inwestycji i zakupów inwestycyjnych własnych gmin</t>
  </si>
  <si>
    <t>w tym wydatki na obsługę długu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</si>
  <si>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</si>
  <si>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</si>
  <si>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</si>
  <si>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</si>
  <si>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</si>
  <si>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</si>
  <si>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</si>
  <si>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</si>
  <si>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</si>
  <si>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</si>
  <si>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</si>
  <si>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</si>
  <si>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</si>
  <si>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</si>
  <si>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</si>
  <si>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</si>
  <si>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</si>
  <si>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</si>
  <si>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</si>
  <si>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</si>
  <si>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</si>
  <si>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</si>
  <si>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</si>
  <si>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</si>
  <si>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</si>
  <si>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</si>
  <si>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</si>
  <si>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</si>
  <si>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</si>
  <si>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</si>
  <si>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</si>
  <si>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</si>
  <si>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</si>
  <si>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</si>
  <si>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</si>
  <si>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</si>
  <si>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</si>
  <si>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</si>
  <si>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TABELA NR 6</t>
  </si>
  <si>
    <t>TABELA NR 10</t>
  </si>
  <si>
    <t>zarządzanie kryzysowe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</si>
  <si>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</si>
  <si>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</si>
  <si>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</si>
  <si>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</si>
  <si>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</si>
  <si>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</si>
  <si>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</si>
  <si>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</si>
  <si>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0970</t>
  </si>
  <si>
    <t>wpływy z różnych dochodów</t>
  </si>
  <si>
    <t>w tym wydatki majątkowe</t>
  </si>
  <si>
    <t>Koszty</t>
  </si>
  <si>
    <t>Ogółem koszty</t>
  </si>
  <si>
    <t>0770</t>
  </si>
  <si>
    <t>wpłaty z tytułu odpłatnego nabycia prawa własności oraz prawa użytkowania wieczystego nieruchomości</t>
  </si>
  <si>
    <t>2820</t>
  </si>
  <si>
    <t>dotacja celowa z budżetu na finansowanie lub dofinansowanie zadań zleconych do realizacji stowarzyszeniom</t>
  </si>
  <si>
    <t>Pozyskiwanie materiałów do zgłoszenia robót budowlanych</t>
  </si>
  <si>
    <t>Zakup sprzętu komputerowego z oprogramowaniem dla Urzędu Gminy</t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</si>
  <si>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36"/>
        <rFont val="Arial CE"/>
        <family val="0"/>
      </rPr>
      <t>(Duszek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</si>
  <si>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</si>
  <si>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</t>
    </r>
    <r>
      <rPr>
        <sz val="8"/>
        <color indexed="36"/>
        <rFont val="Arial CE"/>
        <family val="0"/>
      </rPr>
      <t xml:space="preserve">  </t>
    </r>
    <r>
      <rPr>
        <b/>
        <sz val="12"/>
        <color indexed="36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</si>
  <si>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36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</si>
  <si>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</si>
  <si>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</t>
    </r>
    <r>
      <rPr>
        <sz val="8"/>
        <color indexed="36"/>
        <rFont val="Arial CE"/>
        <family val="0"/>
      </rPr>
      <t xml:space="preserve">  </t>
    </r>
    <r>
      <rPr>
        <b/>
        <sz val="12"/>
        <color indexed="36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</si>
  <si>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</t>
    </r>
    <r>
      <rPr>
        <b/>
        <sz val="12"/>
        <color indexed="36"/>
        <rFont val="Arial CE"/>
        <family val="0"/>
      </rPr>
      <t>(UKS DYSKOBOL Grzebienisko)</t>
    </r>
  </si>
  <si>
    <t>dotacja celowa otrzymana z tyt.pomocy finansowej udzielanej między jst na dofinansowanie własnych zadań inwestycjnych i zakupów inwestycyjnych</t>
  </si>
  <si>
    <t>85202</t>
  </si>
  <si>
    <t>domy pomocy społecznej</t>
  </si>
  <si>
    <t>Biblioteka Publiczna i Centrum Animacji Kultury w Dusznikach</t>
  </si>
  <si>
    <t>odpisy amortyzacyjne</t>
  </si>
  <si>
    <t>rónowartośc odpisów amortyzacyjnych</t>
  </si>
  <si>
    <t>TABELA NR  7</t>
  </si>
  <si>
    <t>TABELA NR 8</t>
  </si>
  <si>
    <t>TABELA NR 9 cd</t>
  </si>
  <si>
    <t>60014</t>
  </si>
  <si>
    <t>dotacja celowa na pomoc finansową  udzielaną między jednostkami samorządu terytorialnego na dofinansowanie własnych zadań inwestycyjnych i zakupów inwestycyjnych</t>
  </si>
  <si>
    <t>Razem:</t>
  </si>
  <si>
    <t>wpływy z innych lokalnych opłat pobieranych przez jednostki samorządu terytorialnego na podstawie odrębnych ustaw - opł.adiacencka</t>
  </si>
  <si>
    <t>wpływy z innych lokalnych opłat pobieranych przez jednostki samorządu terytorialnego na podstawie odrębnych ustaw - renta planistyczna</t>
  </si>
  <si>
    <t>wpływy z innych lokalnych opłat pobieranych przez jednostki samorządu terytorialnego na podstawie odrębnych ustaw - zaj.pasa drogowego</t>
  </si>
  <si>
    <t>Nazwa paragrafu przychodów                           i rozchodów</t>
  </si>
  <si>
    <t>bezpieczeństwo publiczne i ochrona przeciwpożarowa</t>
  </si>
  <si>
    <t>wpływy z innych lokalnych opłat pobieranych przez jst na podstawie odrębnych ustaw-utrzymanie czystości</t>
  </si>
  <si>
    <t>opłaty z tyt.zakupu usług telekomunikacyjnych</t>
  </si>
  <si>
    <t>4170</t>
  </si>
  <si>
    <t>80148</t>
  </si>
  <si>
    <t>stołówki szkolne i przedszkolne</t>
  </si>
  <si>
    <t>80149</t>
  </si>
  <si>
    <t>80150</t>
  </si>
  <si>
    <t>92109</t>
  </si>
  <si>
    <t>domy i ośrodki kultury, świetlice i kluby</t>
  </si>
  <si>
    <t>Przebudowa dróg dojazdowych do gruntów rolnych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</si>
  <si>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</t>
    </r>
    <r>
      <rPr>
        <b/>
        <sz val="12"/>
        <color indexed="36"/>
        <rFont val="Arial CE"/>
        <family val="0"/>
      </rPr>
      <t>(Duszek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</si>
  <si>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</t>
    </r>
    <r>
      <rPr>
        <b/>
        <sz val="12"/>
        <color indexed="36"/>
        <rFont val="Arial CE"/>
        <family val="0"/>
      </rPr>
      <t>(Bukowskie Towarzystwo Amazonki)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</si>
  <si>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</t>
    </r>
    <r>
      <rPr>
        <b/>
        <sz val="12"/>
        <color indexed="36"/>
        <rFont val="Arial CE"/>
        <family val="0"/>
      </rPr>
      <t>(Złoty Kłos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</si>
  <si>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</t>
    </r>
    <r>
      <rPr>
        <sz val="8"/>
        <color indexed="36"/>
        <rFont val="Arial CE"/>
        <family val="0"/>
      </rPr>
      <t xml:space="preserve">                                           </t>
    </r>
    <r>
      <rPr>
        <b/>
        <sz val="12"/>
        <color indexed="36"/>
        <rFont val="Arial CE"/>
        <family val="0"/>
      </rPr>
      <t>(Halka Duszniki)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</si>
  <si>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8"/>
        <color indexed="36"/>
        <rFont val="Arial CE"/>
        <family val="0"/>
      </rPr>
      <t xml:space="preserve">                                                                          </t>
    </r>
    <r>
      <rPr>
        <b/>
        <sz val="12"/>
        <color indexed="36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</si>
  <si>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 </t>
    </r>
    <r>
      <rPr>
        <b/>
        <sz val="12"/>
        <color indexed="36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</si>
  <si>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</t>
    </r>
    <r>
      <rPr>
        <b/>
        <sz val="12"/>
        <color indexed="36"/>
        <rFont val="Arial CE"/>
        <family val="0"/>
      </rPr>
      <t>(Duszek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</si>
  <si>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</t>
    </r>
    <r>
      <rPr>
        <b/>
        <sz val="11"/>
        <color indexed="36"/>
        <rFont val="Arial CE"/>
        <family val="0"/>
      </rPr>
      <t>(St.Społ.Na Rzecz Dzieci i Młodzieży Specjalnej Troski Sz-ły)</t>
    </r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</si>
  <si>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</si>
  <si>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    </t>
  </si>
  <si>
    <t>dotacja celowa z budżetu jst, udzielone w trybie art.221 ustawy, na finansowanie lub dofinansowanie zadań zleconych do realizacji organizacjom prowadzącym działalność pożytku publicznego</t>
  </si>
  <si>
    <t>0550</t>
  </si>
  <si>
    <t>0660</t>
  </si>
  <si>
    <t xml:space="preserve">wpływy z opłat za korzystanie z wychowania przedszkolnego </t>
  </si>
  <si>
    <t>0670</t>
  </si>
  <si>
    <t xml:space="preserve">wpływy z opłat za korzystanie z wyżywienia w jednostkach realizujących zadania z zakresu wychowania przedszkolnego </t>
  </si>
  <si>
    <t>dotacje celowe otrzymane z bp na zadania bieżące z zakresu administracji rządowej zlecone gminom, związane z realizacją świadczenia wychowawczego stanowiącego pomoc państwa w wychowywaniu dzieci</t>
  </si>
  <si>
    <t>świadczenie wychowawcze</t>
  </si>
  <si>
    <t>wpływy z opłat z tytułu użytkowania wieczystego nieruchomości</t>
  </si>
  <si>
    <t>wpływy z pozostałych odsetek</t>
  </si>
  <si>
    <t>wpływy z otrzymananych spadków, zapisów i darowizn w postaci pieniężnej</t>
  </si>
  <si>
    <t>dotacje celowe otrzymane z bp na realizację zadań bieżących z zakresu administracji rządowej oraz innych zadań zleconych gminie ustawami</t>
  </si>
  <si>
    <t>wpływy z najmu i dzierzawy składników majątkowych Skarbu Państwa, jednostek samorządu terytorialnego lub innych jednostek zaliczonych do sektora finansów publicznych oraz innych umów o podobnym charakterze</t>
  </si>
  <si>
    <t>wpływy z tytułu grzywien,mandatów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</si>
  <si>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</si>
  <si>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</si>
  <si>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</si>
  <si>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</si>
  <si>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spadków i darowizn</t>
  </si>
  <si>
    <t>wpływy z podatku od czynności cywilnoprawnych</t>
  </si>
  <si>
    <t>wpływy z odsetek od nieterminowych wpłat z tytułu podatków i opłat</t>
  </si>
  <si>
    <t>wpływy z opłat za zezwolenia na sprzedaż napojów alkoholowych</t>
  </si>
  <si>
    <t>wpływy z podatku dochodowego od osób prawnych</t>
  </si>
  <si>
    <t>subwencje ogólne z budżetu państwa</t>
  </si>
  <si>
    <t>dotacje celowe otrzymane z budżetu państwa na realizację zadań bieżących z zakresu administracji rządowej oraz innych zadań zleconych gminie</t>
  </si>
  <si>
    <t>Pomoc finansowa na dofinansowanie przebudowy dróg powiatowych</t>
  </si>
  <si>
    <t>w tym dotacje: celowe, podmiotowe</t>
  </si>
  <si>
    <t>dotacje celowe otrzymane z bp na realizację inwestycji i zakupów inwestycyjnych</t>
  </si>
  <si>
    <t xml:space="preserve">zasiłki okresowe, celowe i pomoc w naturze oraz składki na ubezpieczenia emerytalne i rentowe </t>
  </si>
  <si>
    <t>85230</t>
  </si>
  <si>
    <t>pomoc w zakresie dożywiania</t>
  </si>
  <si>
    <t>pomoc materialna dla uczniów o charakterze socjalnym</t>
  </si>
  <si>
    <t>855</t>
  </si>
  <si>
    <t>rodzina</t>
  </si>
  <si>
    <t>85501</t>
  </si>
  <si>
    <t>85502</t>
  </si>
  <si>
    <t>85503</t>
  </si>
  <si>
    <t>świadczenia rodzinne, świadczenie z funduszu alimentacyjnego oraz składki na ubezpieczenia emerytalno-rentowe z ubezpieczenia społecznego</t>
  </si>
  <si>
    <t>karta dużej rodziny</t>
  </si>
  <si>
    <t>92695</t>
  </si>
  <si>
    <t>75085</t>
  </si>
  <si>
    <t>wspólna obsługa jednostek samorządu terytorialnego</t>
  </si>
  <si>
    <t>wpłaty na PFRON</t>
  </si>
  <si>
    <t>zasiłki okresowe, celowe i pomoc w naturze oraz składki na ubezpieczenia emerytalne i rentowe</t>
  </si>
  <si>
    <t>85416</t>
  </si>
  <si>
    <t>pomoc materialna dla uczniów o charakterze motywacyjnym</t>
  </si>
  <si>
    <t>4560</t>
  </si>
  <si>
    <t>85504</t>
  </si>
  <si>
    <t>85508</t>
  </si>
  <si>
    <t>wspieranie rodziny</t>
  </si>
  <si>
    <t>rodziny zastępcze</t>
  </si>
  <si>
    <t>wpływy z podatku od środków transportowych</t>
  </si>
  <si>
    <t>wynagrodzenia osobowe pracowników - zadania zlecone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</si>
  <si>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</si>
  <si>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</si>
  <si>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koszty postępowania sądowego i prokuratorskiego</t>
  </si>
  <si>
    <t>zwrot dotacji oraz płatności, w tym wykorzystanych niezgodnie z przeznaczeniem lub wykorzystanych z naruszeniem procedur, pobranych nienależnie lub w nadmiernej wysokości UG</t>
  </si>
  <si>
    <t>odsetki od dotacji oraz płatności: wykorzystanych niezgodnie z przeznaczeniem lub wykorzystanych z naruszeniem procedur, pobranych nienależnie lub w nadmiernej wysokości UG</t>
  </si>
  <si>
    <t>0640</t>
  </si>
  <si>
    <t>0940</t>
  </si>
  <si>
    <t>świadczenia społeczne - zadania zlecone</t>
  </si>
  <si>
    <t>wpływy z tytułu kosztów egzekucyjnych, opłaty komorniczej i kosztów upomnień</t>
  </si>
  <si>
    <t>wpływy z rozliczeń/zwrotów z lat ubiegłych</t>
  </si>
  <si>
    <t>zadania w zakresie kultury fizycznej</t>
  </si>
  <si>
    <t>Przychody                i rozchody budżetu</t>
  </si>
  <si>
    <t>0950</t>
  </si>
  <si>
    <t>wpływy z tytułu kar i odszkodowań wynikających z umów</t>
  </si>
  <si>
    <t>2310</t>
  </si>
  <si>
    <t>dotacja celowa przekazana gminie na zadania bieżące realizowane na podstawie porozumień między jednostkami samorządu terytorialnego</t>
  </si>
  <si>
    <t>składki na ubezp.zdrowotne</t>
  </si>
  <si>
    <t>Przychody ze sprzedaży innych papierów wartościowych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</si>
  <si>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 </t>
    </r>
    <r>
      <rPr>
        <b/>
        <sz val="12"/>
        <color indexed="36"/>
        <rFont val="Arial CE"/>
        <family val="0"/>
      </rPr>
      <t>(Pierwiosnek)</t>
    </r>
  </si>
  <si>
    <t>80152</t>
  </si>
  <si>
    <t>85195</t>
  </si>
  <si>
    <t>Przebudowa ul. Kasztanowa w Grzebienisku</t>
  </si>
  <si>
    <t>Przebudowa dróg gminnych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</si>
  <si>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(Stowarzyszenie Tacy Sami)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</si>
  <si>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(LZS Huragan Podrzewie)</t>
    </r>
  </si>
  <si>
    <t>wpływy ze zwrotów niewykorzystanych dotacji oraz płatności</t>
  </si>
  <si>
    <t>zakup usług obejmujących wykonanie ekspertz, analiz i opinii</t>
  </si>
  <si>
    <r>
      <t xml:space="preserve">realizacja zadań wymagających stosowania specjalnej organizacji nauki i metod pracy dla dzieci i młodzieży w gimnazjach i klasach dotychczasowego gimnazjum prowadzonych w innych typach szkół, </t>
    </r>
    <r>
      <rPr>
        <b/>
        <sz val="9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</si>
  <si>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w tym dotacja celowa przekazana gminie na zadania bieżące realizowane na podstawie porozumień między jst</t>
  </si>
  <si>
    <t>w tym dotacja na pomoc finansową udzielaną między jst na dofinansowanie własnych zadań inwestycyjnych i zakupów inwestycyjnych</t>
  </si>
  <si>
    <t>realizacja zadań wymagających stosowania specjalnej organizacji nauki i metod pracy dla dzieci i młodzieży w szkołach podstawowych</t>
  </si>
  <si>
    <t>Wolne środki, o których mowa w art. 217 ust. 2 pkt 6 ustawy</t>
  </si>
  <si>
    <t>Budowa przepompowni ścieków w Grzebienisku</t>
  </si>
  <si>
    <t>Budowa sieci wodociągowej w Dusznikach -ul.Broniewskiego-ul.Łąkowa</t>
  </si>
  <si>
    <t>Przebudowa ul.Św.Floriana w Dusznikach - II etap</t>
  </si>
  <si>
    <t>Przebudowa ul. Wąska, Krótka w Podrzewiu</t>
  </si>
  <si>
    <t>Przebudowa ul. Leśna w Grzebienisku</t>
  </si>
  <si>
    <t>Przebudowa drogi gminnej Zakrzewko</t>
  </si>
  <si>
    <t>Projekt przebudowy drogi gminnej Chełminko</t>
  </si>
  <si>
    <t>Projekt przebudowy drogi gminnej Zakrzewko</t>
  </si>
  <si>
    <t>Projekty drogowe</t>
  </si>
  <si>
    <t>Projekty drogowe Podrzewie</t>
  </si>
  <si>
    <t>Projekty drogowe Sędzinko-Zalesie</t>
  </si>
  <si>
    <t>Projekty drogowe Sędziny</t>
  </si>
  <si>
    <t>Projekty drogowe Zakrzewko</t>
  </si>
  <si>
    <t>Budowa budynku socjalnego</t>
  </si>
  <si>
    <t>Zakup kontenerów mieszkaniowych</t>
  </si>
  <si>
    <t>Zakup kamery termowizyjnej dla OSP Duszniki</t>
  </si>
  <si>
    <t>Przebudowa kotłowni w Szkole Podstawowej w Grzebienisku z paliwa stalego na gazowe wraz z instalacją gazu</t>
  </si>
  <si>
    <t>Wymiana dachu na Oddziale Przedszkola w Sękowie</t>
  </si>
  <si>
    <t xml:space="preserve">Budowa oświetlenia ulicznego Duszniki (Chełmińska) </t>
  </si>
  <si>
    <t xml:space="preserve">Budowa oświetlenia ulicznego Duszniki (Podrzewska) </t>
  </si>
  <si>
    <t xml:space="preserve">Budowa oświetlenia ulicznego Grzebienisko (Miodowa)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</si>
  <si>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</si>
  <si>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</si>
  <si>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</si>
  <si>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t>Podrzewie - projekt oświetlenia ulicznego</t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</si>
  <si>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</si>
  <si>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</si>
  <si>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</si>
  <si>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</si>
  <si>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</si>
  <si>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</si>
  <si>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</si>
  <si>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Budowa oświetlenia ulicznego Ceradz Dolny (Okrężna-2 lampy)</t>
  </si>
  <si>
    <t>Przebudowa w Centrum Animacji Kultury w Dusznikach</t>
  </si>
  <si>
    <t>6057</t>
  </si>
  <si>
    <t>6059</t>
  </si>
  <si>
    <t>Zakup traktorka ogrodowego STIHL z osprzętem</t>
  </si>
  <si>
    <t>0630</t>
  </si>
  <si>
    <t>wpływy z tytułu opłat i kosztów sądowych oraz innych opłat uiszczanych na rzecz Skarbu Państwa z tytułu postępowania sądowego i prokuratorskiego</t>
  </si>
  <si>
    <t>wybory do Parlamentu Europejskiego</t>
  </si>
  <si>
    <t>85513</t>
  </si>
  <si>
    <t>składki na ubezpieczenie zdrowotne opłacane za osoby pobierające niektóre świadczenia rodzinne, zgodnie z przepisami ustawy o świadczeniach rodzinnych oraz za osoby pobierające zasiłki dla opiekunów</t>
  </si>
  <si>
    <t>dotacja celowa otrzymana z tyt. pomocy finansowej udzielanej między jst na dofinansowanie własnych zadań bieżących</t>
  </si>
  <si>
    <t>środki na dofinansowanie własnych inwestycji gmin, powiatów, samorządów województw, pozyskane z innych źródeł</t>
  </si>
  <si>
    <t>dostarczanie energii elektrycznej</t>
  </si>
  <si>
    <t>składki na ubezpieczenie zdrowotne opłacane za osoby pobierające niektóre świadczenia z pomocy społecznej oraz za osoby uczestniczące w zajęciach w centrum integracji społecznej</t>
  </si>
  <si>
    <t>90026</t>
  </si>
  <si>
    <t>Pozostałe działania związane z gospodarką odpadami</t>
  </si>
  <si>
    <t>dotacja celowa otrzymana z tyt.pomocy finansowej udzielanej między jst na dofinansowanie własnych zadań bieżących</t>
  </si>
  <si>
    <t>75113</t>
  </si>
  <si>
    <t>zakupy inwestycyjne jednostek budżetowych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</si>
  <si>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(Tow.opieki nad zwierzętami Grzebienisko)</t>
    </r>
  </si>
  <si>
    <t xml:space="preserve">      DOCHODY   ROK 2019   PLAN  I  WYKONANIE</t>
  </si>
  <si>
    <t xml:space="preserve">   WYDATKI   ROK 2019   PLAN  I  WYKONANIE</t>
  </si>
  <si>
    <t>WYKONANIE  PLANU   ZA  ROK 2019</t>
  </si>
  <si>
    <t>WYDATKI MAJĄTKOWE  ROK 2019   PLAN  I  WYKONANIE</t>
  </si>
  <si>
    <t xml:space="preserve">   WYDATKI  ROK 2019   PLAN  I  WYKONANIE</t>
  </si>
  <si>
    <t>DOTACJE CELOWE, PODMIOTOWE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2019  PLAN I WYKONANIE</t>
  </si>
  <si>
    <t>DOTACJE DLA INSTYTUCJI KULTURY                                              ROK 2019</t>
  </si>
  <si>
    <t>DOTACJE CELOWE NA ZADANIA WŁASNE GMINY REALIZOWANE PRZEZ                                                     PODMIOTY NIENALEŻĄCE DO SEKTORA FINANSÓW PUBLICZNYCH                                                                                                                                   ROK 2019  PLAN I WYKONANIE</t>
  </si>
  <si>
    <t>DOTACJE  NA  ZADANIA  ZLECONE    ROK 2019</t>
  </si>
  <si>
    <t>WYDATKI  NA  ZADANIA  ZLECONE  ROK 2019</t>
  </si>
  <si>
    <t xml:space="preserve"> Przychody i wydatki Komunalnego Zakładu Budżetowego w Dusznikach                                      ROK 2019 </t>
  </si>
  <si>
    <t>0580</t>
  </si>
  <si>
    <t>wpływy z tytułu grzywien i innych kar pieniężnych od osób prawnych i innych jednostek organizacyjnych</t>
  </si>
  <si>
    <t>0760</t>
  </si>
  <si>
    <t>wpływy z tytułu przekształcenia prawa użytkowania wieczystego w prawo własności</t>
  </si>
  <si>
    <t>75108</t>
  </si>
  <si>
    <t>wybory do Sejmu i Senatu</t>
  </si>
  <si>
    <t>wpłata środków finansowych z niewykorzystanych w terminie wydatków, które nie wygasają z upływem roku budżetowego</t>
  </si>
  <si>
    <t>6680</t>
  </si>
  <si>
    <t>80153</t>
  </si>
  <si>
    <t>zapewnienie uczniom prawa do bezpłatnego dostępu do podręczników, materiałów edukacyjnych lub materiałów ćwiczeniowych</t>
  </si>
  <si>
    <t>2710</t>
  </si>
  <si>
    <t>dotacja celowa na pomoc finansową  udzielaną między jednostkami samorządu terytorialnego na dofinansowanie własnych zadań bieżących</t>
  </si>
  <si>
    <t>Projekty wodno-kanalizacyjne</t>
  </si>
  <si>
    <t>Budowa ogrodzenia przy kontenerach mieszkaniowych</t>
  </si>
  <si>
    <t>Zakup traktorka do koszenia poboczy dróg gminnych</t>
  </si>
  <si>
    <t>Przebudowa świetlicy wiejskiej w Grzebienisku (dokumentacja)</t>
  </si>
  <si>
    <t>Zakup siłowni zewnętrznej Grzebienisko</t>
  </si>
  <si>
    <t>Zakup placu zabaw Młynkowo</t>
  </si>
  <si>
    <t>w tym dotacja na pomoc finansową udzielaną między jst na dofinansowanie własnych zadań bieżących</t>
  </si>
  <si>
    <t>stan środków na 31.12.2019r.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</si>
</sst>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0_ ;[Red]\-0\ "/>
    <numFmt numFmtId="168" formatCode="#,##0.00\ &quot;zł&quot;"/>
    <numFmt numFmtId="169" formatCode="0.0"/>
    <numFmt numFmtId="170" formatCode="#,##0.00\ _z_ł"/>
    <numFmt numFmtId="171" formatCode="#,##0.00_ ;\-#,##0.00\ "/>
    <numFmt numFmtId="172" formatCode="[$-415]d\ mmmm\ yyyy"/>
    <numFmt numFmtId="173" formatCode="[$-F400]h:mm:ss\ AM/PM"/>
  </numFmts>
  <fonts count="12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0"/>
      <name val="Czcionka tekstu podstawowego"/>
      <family val="2"/>
    </font>
    <font>
      <b/>
      <sz val="8"/>
      <color indexed="12"/>
      <name val="Arial CE"/>
      <family val="0"/>
    </font>
    <font>
      <b/>
      <sz val="12"/>
      <color indexed="36"/>
      <name val="Arial CE"/>
      <family val="0"/>
    </font>
    <font>
      <sz val="8"/>
      <color indexed="36"/>
      <name val="Arial CE"/>
      <family val="0"/>
    </font>
    <font>
      <b/>
      <sz val="11"/>
      <color indexed="36"/>
      <name val="Arial CE"/>
      <family val="0"/>
    </font>
    <font>
      <sz val="10"/>
      <color indexed="12"/>
      <name val="Arial CE"/>
      <family val="0"/>
    </font>
    <font>
      <sz val="10"/>
      <color indexed="17"/>
      <name val="Arial CE"/>
      <family val="0"/>
    </font>
    <font>
      <sz val="9"/>
      <name val="Czcionka tekstu podstawowego"/>
      <family val="2"/>
    </font>
    <font>
      <b/>
      <sz val="9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8"/>
      <color indexed="30"/>
      <name val="Arial CE"/>
      <family val="0"/>
    </font>
    <font>
      <b/>
      <sz val="11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30"/>
      <name val="Arial CE"/>
      <family val="2"/>
    </font>
    <font>
      <sz val="9"/>
      <color indexed="17"/>
      <name val="Arial CE"/>
      <family val="2"/>
    </font>
    <font>
      <b/>
      <sz val="11"/>
      <color indexed="30"/>
      <name val="Arial"/>
      <family val="2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3"/>
      <color indexed="30"/>
      <name val="Arial CE"/>
      <family val="2"/>
    </font>
    <font>
      <b/>
      <sz val="10"/>
      <color indexed="30"/>
      <name val="Arial CE"/>
      <family val="2"/>
    </font>
    <font>
      <sz val="9"/>
      <color indexed="8"/>
      <name val="Czcionka tekstu podstawowego"/>
      <family val="2"/>
    </font>
    <font>
      <b/>
      <sz val="10"/>
      <color indexed="30"/>
      <name val="Arial"/>
      <family val="2"/>
    </font>
    <font>
      <b/>
      <sz val="11"/>
      <color indexed="17"/>
      <name val="Arial"/>
      <family val="2"/>
    </font>
    <font>
      <b/>
      <sz val="12"/>
      <color indexed="30"/>
      <name val="Czcionka tekstu podstawowego"/>
      <family val="2"/>
    </font>
    <font>
      <b/>
      <sz val="11"/>
      <color indexed="17"/>
      <name val="Czcionka tekstu podstawowego"/>
      <family val="2"/>
    </font>
    <font>
      <b/>
      <sz val="10"/>
      <color indexed="17"/>
      <name val="Arial"/>
      <family val="2"/>
    </font>
    <font>
      <b/>
      <i/>
      <sz val="10"/>
      <color indexed="17"/>
      <name val="Czcionka tekstu podstawowego"/>
      <family val="0"/>
    </font>
    <font>
      <b/>
      <sz val="12"/>
      <color indexed="30"/>
      <name val="Arial"/>
      <family val="2"/>
    </font>
    <font>
      <b/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8"/>
      <color rgb="FF0070C0"/>
      <name val="Arial CE"/>
      <family val="0"/>
    </font>
    <font>
      <b/>
      <sz val="11"/>
      <color rgb="FF0070C0"/>
      <name val="Arial CE"/>
      <family val="0"/>
    </font>
    <font>
      <b/>
      <sz val="11"/>
      <color rgb="FF00B050"/>
      <name val="Arial CE"/>
      <family val="2"/>
    </font>
    <font>
      <b/>
      <sz val="12"/>
      <color rgb="FF00B050"/>
      <name val="Arial CE"/>
      <family val="2"/>
    </font>
    <font>
      <b/>
      <sz val="12"/>
      <color rgb="FF0070C0"/>
      <name val="Arial CE"/>
      <family val="0"/>
    </font>
    <font>
      <sz val="9"/>
      <color rgb="FF0070C0"/>
      <name val="Arial CE"/>
      <family val="2"/>
    </font>
    <font>
      <sz val="9"/>
      <color rgb="FF00B050"/>
      <name val="Arial CE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sz val="10"/>
      <color rgb="FF00B050"/>
      <name val="Arial CE"/>
      <family val="2"/>
    </font>
    <font>
      <b/>
      <sz val="13"/>
      <color rgb="FF0070C0"/>
      <name val="Arial CE"/>
      <family val="2"/>
    </font>
    <font>
      <b/>
      <sz val="10"/>
      <color rgb="FF00B050"/>
      <name val="Arial CE"/>
      <family val="0"/>
    </font>
    <font>
      <b/>
      <sz val="10"/>
      <color rgb="FF0070C0"/>
      <name val="Arial CE"/>
      <family val="2"/>
    </font>
    <font>
      <sz val="9"/>
      <color theme="1"/>
      <name val="Czcionka tekstu podstawowego"/>
      <family val="2"/>
    </font>
    <font>
      <b/>
      <sz val="10"/>
      <color rgb="FF0070C0"/>
      <name val="Arial"/>
      <family val="2"/>
    </font>
    <font>
      <b/>
      <sz val="11"/>
      <color rgb="FF00B050"/>
      <name val="Arial"/>
      <family val="2"/>
    </font>
    <font>
      <b/>
      <sz val="12"/>
      <color rgb="FF0070C0"/>
      <name val="Czcionka tekstu podstawowego"/>
      <family val="2"/>
    </font>
    <font>
      <b/>
      <sz val="11"/>
      <color rgb="FF00B050"/>
      <name val="Czcionka tekstu podstawowego"/>
      <family val="2"/>
    </font>
    <font>
      <b/>
      <sz val="9"/>
      <color rgb="FF00B050"/>
      <name val="Arial CE"/>
      <family val="2"/>
    </font>
    <font>
      <b/>
      <sz val="10"/>
      <color rgb="FF00B050"/>
      <name val="Arial"/>
      <family val="2"/>
    </font>
    <font>
      <b/>
      <i/>
      <sz val="10"/>
      <color rgb="FF00B050"/>
      <name val="Arial CE"/>
      <family val="0"/>
    </font>
    <font>
      <sz val="11"/>
      <color rgb="FF00B050"/>
      <name val="Arial CE"/>
      <family val="0"/>
    </font>
    <font>
      <b/>
      <i/>
      <sz val="10"/>
      <color rgb="FF00B050"/>
      <name val="Czcionka tekstu podstawowego"/>
      <family val="0"/>
    </font>
    <font>
      <b/>
      <sz val="12"/>
      <color rgb="FF0070C0"/>
      <name val="Arial"/>
      <family val="2"/>
    </font>
    <font>
      <b/>
      <i/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theme="3"/>
      </right>
      <top style="medium"/>
      <bottom style="thin"/>
    </border>
    <border>
      <left>
        <color indexed="63"/>
      </left>
      <right style="thin">
        <color theme="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70C0"/>
      </right>
      <top>
        <color indexed="63"/>
      </top>
      <bottom style="medium"/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medium"/>
      <right style="thin">
        <color rgb="FF0070C0"/>
      </right>
      <top style="medium"/>
      <bottom>
        <color indexed="63"/>
      </bottom>
    </border>
    <border>
      <left style="medium"/>
      <right style="thin">
        <color rgb="FF0070C0"/>
      </right>
      <top>
        <color indexed="63"/>
      </top>
      <bottom>
        <color indexed="63"/>
      </bottom>
    </border>
    <border>
      <left style="medium"/>
      <right style="thin">
        <color rgb="FF0070C0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7" fontId="5" fillId="0" borderId="3">
      <alignment vertical="center" wrapText="1"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2" fillId="29" borderId="5" applyNumberFormat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21" fillId="0" borderId="0">
      <alignment/>
      <protection/>
    </xf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7" fontId="4" fillId="0" borderId="13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166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9" xfId="56" applyNumberFormat="1" applyFont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3" xfId="0" applyNumberFormat="1" applyFont="1" applyBorder="1" applyAlignment="1">
      <alignment horizontal="center" vertical="center"/>
    </xf>
    <xf numFmtId="10" fontId="4" fillId="0" borderId="13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13" xfId="56" applyFont="1" applyFill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7" fontId="17" fillId="0" borderId="20" xfId="0" applyNumberFormat="1" applyFont="1" applyBorder="1" applyAlignment="1">
      <alignment vertical="center" wrapText="1"/>
    </xf>
    <xf numFmtId="7" fontId="5" fillId="0" borderId="20" xfId="0" applyNumberFormat="1" applyFont="1" applyBorder="1" applyAlignment="1">
      <alignment vertical="center" wrapText="1"/>
    </xf>
    <xf numFmtId="10" fontId="5" fillId="0" borderId="21" xfId="0" applyNumberFormat="1" applyFont="1" applyBorder="1" applyAlignment="1">
      <alignment vertical="center" wrapText="1"/>
    </xf>
    <xf numFmtId="10" fontId="5" fillId="0" borderId="16" xfId="0" applyNumberFormat="1" applyFont="1" applyBorder="1" applyAlignment="1">
      <alignment vertical="center" wrapText="1"/>
    </xf>
    <xf numFmtId="10" fontId="5" fillId="0" borderId="9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right" vertical="center"/>
    </xf>
    <xf numFmtId="10" fontId="9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49" fontId="6" fillId="0" borderId="1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7" fontId="4" fillId="0" borderId="18" xfId="0" applyNumberFormat="1" applyFont="1" applyBorder="1" applyAlignment="1">
      <alignment horizontal="right" vertical="center"/>
    </xf>
    <xf numFmtId="7" fontId="4" fillId="0" borderId="16" xfId="0" applyNumberFormat="1" applyFont="1" applyBorder="1" applyAlignment="1">
      <alignment vertical="center" wrapText="1"/>
    </xf>
    <xf numFmtId="7" fontId="4" fillId="0" borderId="23" xfId="0" applyNumberFormat="1" applyFont="1" applyBorder="1" applyAlignment="1">
      <alignment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168" fontId="4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 quotePrefix="1">
      <alignment horizontal="center" vertical="center"/>
    </xf>
    <xf numFmtId="168" fontId="26" fillId="0" borderId="9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4" fontId="0" fillId="0" borderId="0" xfId="66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 wrapText="1"/>
    </xf>
    <xf numFmtId="168" fontId="4" fillId="0" borderId="9" xfId="0" applyNumberFormat="1" applyFont="1" applyBorder="1" applyAlignment="1">
      <alignment vertical="center"/>
    </xf>
    <xf numFmtId="0" fontId="95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7" fontId="3" fillId="0" borderId="13" xfId="0" applyNumberFormat="1" applyFont="1" applyFill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 wrapText="1"/>
    </xf>
    <xf numFmtId="10" fontId="3" fillId="0" borderId="1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7" fontId="9" fillId="0" borderId="26" xfId="0" applyNumberFormat="1" applyFont="1" applyBorder="1" applyAlignment="1">
      <alignment horizontal="right" vertical="center"/>
    </xf>
    <xf numFmtId="7" fontId="4" fillId="0" borderId="16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168" fontId="26" fillId="0" borderId="27" xfId="0" applyNumberFormat="1" applyFont="1" applyFill="1" applyBorder="1" applyAlignment="1">
      <alignment horizontal="right" vertical="center"/>
    </xf>
    <xf numFmtId="10" fontId="4" fillId="0" borderId="28" xfId="0" applyNumberFormat="1" applyFont="1" applyBorder="1" applyAlignment="1">
      <alignment horizontal="right" vertical="center"/>
    </xf>
    <xf numFmtId="10" fontId="4" fillId="0" borderId="24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6" xfId="0" applyNumberFormat="1" applyFont="1" applyBorder="1" applyAlignment="1">
      <alignment vertical="center" wrapText="1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49" fontId="98" fillId="0" borderId="30" xfId="0" applyNumberFormat="1" applyFont="1" applyBorder="1" applyAlignment="1">
      <alignment horizontal="center" vertical="center"/>
    </xf>
    <xf numFmtId="49" fontId="99" fillId="0" borderId="18" xfId="0" applyNumberFormat="1" applyFont="1" applyBorder="1" applyAlignment="1">
      <alignment horizontal="center" vertical="center" wrapText="1"/>
    </xf>
    <xf numFmtId="7" fontId="98" fillId="0" borderId="18" xfId="0" applyNumberFormat="1" applyFont="1" applyBorder="1" applyAlignment="1">
      <alignment vertical="center" wrapText="1"/>
    </xf>
    <xf numFmtId="7" fontId="98" fillId="0" borderId="29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7" fontId="98" fillId="0" borderId="9" xfId="0" applyNumberFormat="1" applyFont="1" applyBorder="1" applyAlignment="1">
      <alignment horizontal="right" vertical="center"/>
    </xf>
    <xf numFmtId="10" fontId="98" fillId="0" borderId="9" xfId="0" applyNumberFormat="1" applyFont="1" applyBorder="1" applyAlignment="1">
      <alignment horizontal="right" vertical="center"/>
    </xf>
    <xf numFmtId="10" fontId="4" fillId="0" borderId="13" xfId="56" applyNumberFormat="1" applyFont="1" applyBorder="1">
      <alignment horizontal="right" vertical="center"/>
      <protection/>
    </xf>
    <xf numFmtId="7" fontId="4" fillId="0" borderId="9" xfId="42" applyFont="1" applyBorder="1">
      <alignment vertical="center" wrapText="1"/>
      <protection/>
    </xf>
    <xf numFmtId="7" fontId="100" fillId="0" borderId="15" xfId="56" applyFont="1" applyBorder="1">
      <alignment horizontal="right" vertical="center"/>
      <protection/>
    </xf>
    <xf numFmtId="49" fontId="100" fillId="0" borderId="14" xfId="0" applyNumberFormat="1" applyFont="1" applyBorder="1" applyAlignment="1">
      <alignment horizontal="center" vertical="center" wrapText="1"/>
    </xf>
    <xf numFmtId="49" fontId="100" fillId="0" borderId="15" xfId="0" applyNumberFormat="1" applyFont="1" applyBorder="1" applyAlignment="1">
      <alignment horizontal="center" vertical="center" wrapText="1"/>
    </xf>
    <xf numFmtId="7" fontId="100" fillId="0" borderId="15" xfId="0" applyNumberFormat="1" applyFont="1" applyBorder="1" applyAlignment="1">
      <alignment vertical="center" wrapText="1"/>
    </xf>
    <xf numFmtId="7" fontId="100" fillId="0" borderId="31" xfId="42" applyFont="1" applyBorder="1">
      <alignment vertical="center" wrapText="1"/>
      <protection/>
    </xf>
    <xf numFmtId="10" fontId="100" fillId="0" borderId="3" xfId="42" applyNumberFormat="1" applyFont="1" applyBorder="1">
      <alignment vertical="center" wrapText="1"/>
      <protection/>
    </xf>
    <xf numFmtId="7" fontId="100" fillId="0" borderId="15" xfId="58" applyFont="1" applyBorder="1">
      <alignment horizontal="right" vertical="center"/>
      <protection/>
    </xf>
    <xf numFmtId="49" fontId="100" fillId="0" borderId="14" xfId="0" applyNumberFormat="1" applyFont="1" applyBorder="1" applyAlignment="1">
      <alignment horizontal="center" vertical="center"/>
    </xf>
    <xf numFmtId="49" fontId="101" fillId="0" borderId="15" xfId="0" applyNumberFormat="1" applyFont="1" applyBorder="1" applyAlignment="1">
      <alignment horizontal="center" vertical="center"/>
    </xf>
    <xf numFmtId="0" fontId="100" fillId="0" borderId="15" xfId="0" applyFont="1" applyBorder="1" applyAlignment="1">
      <alignment horizontal="left" vertical="center" wrapText="1"/>
    </xf>
    <xf numFmtId="10" fontId="100" fillId="0" borderId="3" xfId="42" applyNumberFormat="1" applyFont="1" applyBorder="1">
      <alignment vertical="center" wrapText="1"/>
      <protection/>
    </xf>
    <xf numFmtId="49" fontId="98" fillId="0" borderId="9" xfId="0" applyNumberFormat="1" applyFont="1" applyBorder="1" applyAlignment="1">
      <alignment horizontal="center" vertical="center"/>
    </xf>
    <xf numFmtId="0" fontId="98" fillId="0" borderId="9" xfId="0" applyFont="1" applyBorder="1" applyAlignment="1">
      <alignment horizontal="left" vertical="center" wrapText="1"/>
    </xf>
    <xf numFmtId="10" fontId="98" fillId="0" borderId="9" xfId="58" applyNumberFormat="1" applyFont="1">
      <alignment horizontal="right" vertical="center"/>
      <protection/>
    </xf>
    <xf numFmtId="49" fontId="98" fillId="0" borderId="9" xfId="0" applyNumberFormat="1" applyFont="1" applyBorder="1" applyAlignment="1">
      <alignment horizontal="center" vertical="center" wrapText="1"/>
    </xf>
    <xf numFmtId="49" fontId="99" fillId="0" borderId="9" xfId="0" applyNumberFormat="1" applyFont="1" applyBorder="1" applyAlignment="1">
      <alignment horizontal="center" vertical="center" wrapText="1"/>
    </xf>
    <xf numFmtId="49" fontId="99" fillId="0" borderId="16" xfId="0" applyNumberFormat="1" applyFont="1" applyBorder="1" applyAlignment="1">
      <alignment horizontal="center" vertical="center" wrapText="1"/>
    </xf>
    <xf numFmtId="7" fontId="98" fillId="0" borderId="16" xfId="0" applyNumberFormat="1" applyFont="1" applyBorder="1" applyAlignment="1">
      <alignment vertical="center" wrapText="1"/>
    </xf>
    <xf numFmtId="10" fontId="98" fillId="0" borderId="13" xfId="56" applyNumberFormat="1" applyFont="1" applyBorder="1">
      <alignment horizontal="right" vertical="center"/>
      <protection/>
    </xf>
    <xf numFmtId="49" fontId="98" fillId="0" borderId="16" xfId="0" applyNumberFormat="1" applyFont="1" applyBorder="1" applyAlignment="1">
      <alignment horizontal="center" vertical="center"/>
    </xf>
    <xf numFmtId="49" fontId="102" fillId="0" borderId="16" xfId="0" applyNumberFormat="1" applyFont="1" applyBorder="1" applyAlignment="1">
      <alignment horizontal="center" vertical="center"/>
    </xf>
    <xf numFmtId="0" fontId="98" fillId="0" borderId="16" xfId="0" applyFont="1" applyBorder="1" applyAlignment="1">
      <alignment horizontal="left" vertical="center" wrapText="1"/>
    </xf>
    <xf numFmtId="8" fontId="98" fillId="0" borderId="16" xfId="0" applyNumberFormat="1" applyFont="1" applyBorder="1" applyAlignment="1">
      <alignment horizontal="center" vertical="center"/>
    </xf>
    <xf numFmtId="8" fontId="98" fillId="0" borderId="9" xfId="0" applyNumberFormat="1" applyFont="1" applyBorder="1" applyAlignment="1">
      <alignment horizontal="center" vertical="center"/>
    </xf>
    <xf numFmtId="10" fontId="98" fillId="0" borderId="24" xfId="0" applyNumberFormat="1" applyFont="1" applyBorder="1" applyAlignment="1">
      <alignment horizontal="right" vertical="center"/>
    </xf>
    <xf numFmtId="168" fontId="97" fillId="0" borderId="15" xfId="0" applyNumberFormat="1" applyFont="1" applyBorder="1" applyAlignment="1">
      <alignment horizontal="right" vertical="center"/>
    </xf>
    <xf numFmtId="10" fontId="97" fillId="0" borderId="3" xfId="0" applyNumberFormat="1" applyFont="1" applyBorder="1" applyAlignment="1">
      <alignment horizontal="right" vertical="center"/>
    </xf>
    <xf numFmtId="168" fontId="103" fillId="0" borderId="31" xfId="0" applyNumberFormat="1" applyFont="1" applyBorder="1" applyAlignment="1">
      <alignment horizontal="right" vertical="center"/>
    </xf>
    <xf numFmtId="0" fontId="104" fillId="0" borderId="9" xfId="0" applyFont="1" applyBorder="1" applyAlignment="1">
      <alignment horizontal="center" vertical="center"/>
    </xf>
    <xf numFmtId="0" fontId="100" fillId="0" borderId="14" xfId="0" applyFont="1" applyBorder="1" applyAlignment="1" quotePrefix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7" fontId="100" fillId="0" borderId="15" xfId="0" applyNumberFormat="1" applyFont="1" applyBorder="1" applyAlignment="1">
      <alignment horizontal="right" vertical="center"/>
    </xf>
    <xf numFmtId="10" fontId="100" fillId="0" borderId="3" xfId="0" applyNumberFormat="1" applyFont="1" applyBorder="1" applyAlignment="1">
      <alignment vertical="center" wrapText="1"/>
    </xf>
    <xf numFmtId="49" fontId="100" fillId="0" borderId="14" xfId="0" applyNumberFormat="1" applyFont="1" applyBorder="1" applyAlignment="1">
      <alignment horizontal="center" vertical="center" wrapText="1"/>
    </xf>
    <xf numFmtId="49" fontId="100" fillId="0" borderId="32" xfId="0" applyNumberFormat="1" applyFont="1" applyBorder="1" applyAlignment="1">
      <alignment horizontal="center" vertical="center" wrapText="1"/>
    </xf>
    <xf numFmtId="49" fontId="100" fillId="0" borderId="15" xfId="0" applyNumberFormat="1" applyFont="1" applyBorder="1" applyAlignment="1">
      <alignment horizontal="center" vertical="center" wrapText="1"/>
    </xf>
    <xf numFmtId="7" fontId="100" fillId="0" borderId="15" xfId="0" applyNumberFormat="1" applyFont="1" applyBorder="1" applyAlignment="1">
      <alignment vertical="center" wrapText="1"/>
    </xf>
    <xf numFmtId="8" fontId="100" fillId="0" borderId="14" xfId="0" applyNumberFormat="1" applyFont="1" applyBorder="1" applyAlignment="1">
      <alignment horizontal="center" vertical="center" wrapText="1"/>
    </xf>
    <xf numFmtId="8" fontId="100" fillId="0" borderId="14" xfId="0" applyNumberFormat="1" applyFont="1" applyBorder="1" applyAlignment="1">
      <alignment horizontal="center" vertical="center" wrapText="1"/>
    </xf>
    <xf numFmtId="7" fontId="100" fillId="0" borderId="3" xfId="0" applyNumberFormat="1" applyFont="1" applyBorder="1" applyAlignment="1">
      <alignment vertical="center" wrapText="1"/>
    </xf>
    <xf numFmtId="10" fontId="100" fillId="0" borderId="3" xfId="0" applyNumberFormat="1" applyFont="1" applyBorder="1" applyAlignment="1">
      <alignment vertical="center" wrapText="1"/>
    </xf>
    <xf numFmtId="0" fontId="100" fillId="0" borderId="15" xfId="0" applyFont="1" applyBorder="1" applyAlignment="1">
      <alignment vertical="center"/>
    </xf>
    <xf numFmtId="0" fontId="105" fillId="0" borderId="15" xfId="0" applyFont="1" applyBorder="1" applyAlignment="1">
      <alignment horizontal="center" vertical="center"/>
    </xf>
    <xf numFmtId="0" fontId="100" fillId="0" borderId="15" xfId="0" applyFont="1" applyFill="1" applyBorder="1" applyAlignment="1">
      <alignment horizontal="left" vertical="center" wrapText="1"/>
    </xf>
    <xf numFmtId="7" fontId="106" fillId="0" borderId="33" xfId="0" applyNumberFormat="1" applyFont="1" applyBorder="1" applyAlignment="1">
      <alignment vertical="center" wrapText="1"/>
    </xf>
    <xf numFmtId="7" fontId="106" fillId="0" borderId="34" xfId="0" applyNumberFormat="1" applyFont="1" applyBorder="1" applyAlignment="1">
      <alignment vertical="center" wrapText="1"/>
    </xf>
    <xf numFmtId="0" fontId="98" fillId="0" borderId="30" xfId="0" applyFont="1" applyBorder="1" applyAlignment="1" quotePrefix="1">
      <alignment horizontal="center" vertical="center"/>
    </xf>
    <xf numFmtId="0" fontId="98" fillId="0" borderId="16" xfId="0" applyFont="1" applyBorder="1" applyAlignment="1">
      <alignment horizontal="center" vertical="center"/>
    </xf>
    <xf numFmtId="7" fontId="98" fillId="0" borderId="16" xfId="0" applyNumberFormat="1" applyFont="1" applyBorder="1" applyAlignment="1">
      <alignment horizontal="right" vertical="center"/>
    </xf>
    <xf numFmtId="10" fontId="98" fillId="0" borderId="9" xfId="0" applyNumberFormat="1" applyFont="1" applyBorder="1" applyAlignment="1">
      <alignment horizontal="right" vertical="center"/>
    </xf>
    <xf numFmtId="0" fontId="98" fillId="0" borderId="9" xfId="0" applyFont="1" applyBorder="1" applyAlignment="1">
      <alignment horizontal="center" vertical="center"/>
    </xf>
    <xf numFmtId="7" fontId="98" fillId="0" borderId="9" xfId="0" applyNumberFormat="1" applyFont="1" applyBorder="1" applyAlignment="1">
      <alignment horizontal="right" vertical="center"/>
    </xf>
    <xf numFmtId="10" fontId="98" fillId="0" borderId="16" xfId="0" applyNumberFormat="1" applyFont="1" applyBorder="1" applyAlignment="1">
      <alignment horizontal="right" vertical="center"/>
    </xf>
    <xf numFmtId="8" fontId="98" fillId="0" borderId="30" xfId="0" applyNumberFormat="1" applyFont="1" applyBorder="1" applyAlignment="1">
      <alignment horizontal="center" vertical="center"/>
    </xf>
    <xf numFmtId="49" fontId="98" fillId="0" borderId="17" xfId="0" applyNumberFormat="1" applyFont="1" applyBorder="1" applyAlignment="1">
      <alignment horizontal="center" vertical="center"/>
    </xf>
    <xf numFmtId="8" fontId="98" fillId="0" borderId="17" xfId="0" applyNumberFormat="1" applyFont="1" applyBorder="1" applyAlignment="1">
      <alignment horizontal="center" vertical="center"/>
    </xf>
    <xf numFmtId="49" fontId="98" fillId="0" borderId="30" xfId="0" applyNumberFormat="1" applyFont="1" applyBorder="1" applyAlignment="1">
      <alignment horizontal="center" vertical="center"/>
    </xf>
    <xf numFmtId="49" fontId="98" fillId="0" borderId="16" xfId="0" applyNumberFormat="1" applyFont="1" applyBorder="1" applyAlignment="1">
      <alignment horizontal="center" vertical="center"/>
    </xf>
    <xf numFmtId="0" fontId="98" fillId="0" borderId="16" xfId="0" applyFont="1" applyBorder="1" applyAlignment="1">
      <alignment horizontal="left" vertical="center" wrapText="1"/>
    </xf>
    <xf numFmtId="7" fontId="98" fillId="0" borderId="26" xfId="0" applyNumberFormat="1" applyFont="1" applyBorder="1" applyAlignment="1">
      <alignment horizontal="right" vertical="center"/>
    </xf>
    <xf numFmtId="49" fontId="98" fillId="0" borderId="9" xfId="0" applyNumberFormat="1" applyFont="1" applyBorder="1" applyAlignment="1">
      <alignment horizontal="center" vertical="center"/>
    </xf>
    <xf numFmtId="0" fontId="98" fillId="0" borderId="9" xfId="0" applyFont="1" applyBorder="1" applyAlignment="1">
      <alignment horizontal="left" vertical="center" wrapText="1"/>
    </xf>
    <xf numFmtId="49" fontId="107" fillId="0" borderId="9" xfId="0" applyNumberFormat="1" applyFont="1" applyBorder="1" applyAlignment="1">
      <alignment horizontal="center" vertical="center"/>
    </xf>
    <xf numFmtId="0" fontId="98" fillId="0" borderId="9" xfId="0" applyFont="1" applyFill="1" applyBorder="1" applyAlignment="1">
      <alignment vertical="center" wrapText="1"/>
    </xf>
    <xf numFmtId="0" fontId="98" fillId="0" borderId="16" xfId="0" applyFont="1" applyBorder="1" applyAlignment="1">
      <alignment vertical="center" wrapText="1"/>
    </xf>
    <xf numFmtId="0" fontId="108" fillId="0" borderId="19" xfId="0" applyNumberFormat="1" applyFont="1" applyBorder="1" applyAlignment="1">
      <alignment horizontal="left" vertical="center" wrapText="1"/>
    </xf>
    <xf numFmtId="7" fontId="108" fillId="0" borderId="35" xfId="0" applyNumberFormat="1" applyFont="1" applyBorder="1" applyAlignment="1">
      <alignment vertical="center" wrapText="1"/>
    </xf>
    <xf numFmtId="10" fontId="108" fillId="0" borderId="3" xfId="0" applyNumberFormat="1" applyFont="1" applyBorder="1" applyAlignment="1">
      <alignment vertical="center" wrapText="1"/>
    </xf>
    <xf numFmtId="167" fontId="107" fillId="0" borderId="9" xfId="0" applyNumberFormat="1" applyFont="1" applyBorder="1" applyAlignment="1">
      <alignment horizontal="center" vertical="center"/>
    </xf>
    <xf numFmtId="7" fontId="98" fillId="0" borderId="9" xfId="0" applyNumberFormat="1" applyFont="1" applyBorder="1" applyAlignment="1">
      <alignment horizontal="right" vertical="center" wrapText="1"/>
    </xf>
    <xf numFmtId="10" fontId="98" fillId="0" borderId="13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7" fontId="98" fillId="0" borderId="9" xfId="0" applyNumberFormat="1" applyFont="1" applyBorder="1" applyAlignment="1">
      <alignment vertical="center" wrapText="1"/>
    </xf>
    <xf numFmtId="49" fontId="98" fillId="0" borderId="18" xfId="0" applyNumberFormat="1" applyFont="1" applyBorder="1" applyAlignment="1">
      <alignment horizontal="center" vertical="center"/>
    </xf>
    <xf numFmtId="10" fontId="98" fillId="0" borderId="18" xfId="0" applyNumberFormat="1" applyFont="1" applyBorder="1" applyAlignment="1">
      <alignment horizontal="right" vertical="center"/>
    </xf>
    <xf numFmtId="0" fontId="99" fillId="0" borderId="9" xfId="0" applyFont="1" applyBorder="1" applyAlignment="1">
      <alignment horizontal="left" vertical="center" wrapText="1"/>
    </xf>
    <xf numFmtId="7" fontId="99" fillId="0" borderId="9" xfId="0" applyNumberFormat="1" applyFont="1" applyFill="1" applyBorder="1" applyAlignment="1">
      <alignment horizontal="right" vertical="center"/>
    </xf>
    <xf numFmtId="10" fontId="99" fillId="0" borderId="9" xfId="0" applyNumberFormat="1" applyFont="1" applyBorder="1" applyAlignment="1">
      <alignment horizontal="right" vertical="center"/>
    </xf>
    <xf numFmtId="0" fontId="100" fillId="0" borderId="9" xfId="0" applyFont="1" applyFill="1" applyBorder="1" applyAlignment="1">
      <alignment vertical="center" wrapText="1"/>
    </xf>
    <xf numFmtId="168" fontId="100" fillId="0" borderId="15" xfId="0" applyNumberFormat="1" applyFont="1" applyBorder="1" applyAlignment="1">
      <alignment horizontal="right" vertical="center" wrapText="1"/>
    </xf>
    <xf numFmtId="0" fontId="98" fillId="0" borderId="16" xfId="0" applyFont="1" applyBorder="1" applyAlignment="1" quotePrefix="1">
      <alignment horizontal="center" vertical="center"/>
    </xf>
    <xf numFmtId="168" fontId="98" fillId="0" borderId="16" xfId="0" applyNumberFormat="1" applyFont="1" applyBorder="1" applyAlignment="1">
      <alignment horizontal="right" vertical="center" wrapText="1"/>
    </xf>
    <xf numFmtId="10" fontId="98" fillId="0" borderId="16" xfId="0" applyNumberFormat="1" applyFont="1" applyBorder="1" applyAlignment="1">
      <alignment horizontal="right" vertical="center" wrapText="1"/>
    </xf>
    <xf numFmtId="49" fontId="98" fillId="0" borderId="16" xfId="0" applyNumberFormat="1" applyFont="1" applyBorder="1" applyAlignment="1">
      <alignment horizontal="center" vertical="center" wrapText="1"/>
    </xf>
    <xf numFmtId="7" fontId="98" fillId="0" borderId="16" xfId="0" applyNumberFormat="1" applyFont="1" applyBorder="1" applyAlignment="1">
      <alignment horizontal="right" vertical="center" wrapText="1"/>
    </xf>
    <xf numFmtId="10" fontId="98" fillId="0" borderId="9" xfId="0" applyNumberFormat="1" applyFont="1" applyBorder="1" applyAlignment="1">
      <alignment horizontal="right" vertical="center" wrapText="1"/>
    </xf>
    <xf numFmtId="0" fontId="100" fillId="0" borderId="19" xfId="0" applyFont="1" applyBorder="1" applyAlignment="1">
      <alignment horizontal="left" vertical="center" wrapText="1"/>
    </xf>
    <xf numFmtId="10" fontId="100" fillId="0" borderId="35" xfId="0" applyNumberFormat="1" applyFont="1" applyBorder="1" applyAlignment="1">
      <alignment horizontal="right" vertical="center" wrapText="1"/>
    </xf>
    <xf numFmtId="7" fontId="100" fillId="0" borderId="15" xfId="0" applyNumberFormat="1" applyFont="1" applyBorder="1" applyAlignment="1">
      <alignment horizontal="right" vertical="center" wrapText="1"/>
    </xf>
    <xf numFmtId="7" fontId="98" fillId="0" borderId="16" xfId="0" applyNumberFormat="1" applyFont="1" applyFill="1" applyBorder="1" applyAlignment="1">
      <alignment horizontal="right" vertical="center" wrapText="1"/>
    </xf>
    <xf numFmtId="49" fontId="100" fillId="0" borderId="18" xfId="0" applyNumberFormat="1" applyFont="1" applyBorder="1" applyAlignment="1">
      <alignment horizontal="center" vertical="center" wrapText="1"/>
    </xf>
    <xf numFmtId="7" fontId="100" fillId="0" borderId="18" xfId="0" applyNumberFormat="1" applyFont="1" applyBorder="1" applyAlignment="1">
      <alignment vertical="center" wrapText="1"/>
    </xf>
    <xf numFmtId="7" fontId="100" fillId="0" borderId="29" xfId="0" applyNumberFormat="1" applyFont="1" applyBorder="1" applyAlignment="1">
      <alignment vertical="center" wrapText="1"/>
    </xf>
    <xf numFmtId="7" fontId="100" fillId="0" borderId="16" xfId="0" applyNumberFormat="1" applyFont="1" applyBorder="1" applyAlignment="1">
      <alignment vertical="center" wrapText="1"/>
    </xf>
    <xf numFmtId="10" fontId="100" fillId="0" borderId="16" xfId="0" applyNumberFormat="1" applyFont="1" applyBorder="1" applyAlignment="1">
      <alignment vertical="center" wrapText="1"/>
    </xf>
    <xf numFmtId="49" fontId="100" fillId="0" borderId="9" xfId="0" applyNumberFormat="1" applyFont="1" applyBorder="1" applyAlignment="1">
      <alignment horizontal="center" vertical="center"/>
    </xf>
    <xf numFmtId="0" fontId="100" fillId="0" borderId="9" xfId="0" applyFont="1" applyBorder="1" applyAlignment="1">
      <alignment horizontal="left" vertical="center" wrapText="1"/>
    </xf>
    <xf numFmtId="7" fontId="100" fillId="0" borderId="9" xfId="0" applyNumberFormat="1" applyFont="1" applyBorder="1" applyAlignment="1">
      <alignment horizontal="right" vertical="center"/>
    </xf>
    <xf numFmtId="10" fontId="100" fillId="0" borderId="9" xfId="0" applyNumberFormat="1" applyFont="1" applyBorder="1" applyAlignment="1">
      <alignment vertical="center" wrapText="1"/>
    </xf>
    <xf numFmtId="49" fontId="100" fillId="0" borderId="16" xfId="0" applyNumberFormat="1" applyFont="1" applyBorder="1" applyAlignment="1">
      <alignment horizontal="center" vertical="center" wrapText="1"/>
    </xf>
    <xf numFmtId="7" fontId="100" fillId="0" borderId="9" xfId="0" applyNumberFormat="1" applyFont="1" applyFill="1" applyBorder="1" applyAlignment="1">
      <alignment horizontal="right" vertical="center"/>
    </xf>
    <xf numFmtId="167" fontId="109" fillId="0" borderId="9" xfId="0" applyNumberFormat="1" applyFont="1" applyBorder="1" applyAlignment="1">
      <alignment horizontal="center" vertical="center"/>
    </xf>
    <xf numFmtId="0" fontId="109" fillId="0" borderId="9" xfId="0" applyFont="1" applyBorder="1" applyAlignment="1">
      <alignment horizontal="left" vertical="center" wrapText="1"/>
    </xf>
    <xf numFmtId="7" fontId="109" fillId="0" borderId="9" xfId="0" applyNumberFormat="1" applyFont="1" applyBorder="1" applyAlignment="1">
      <alignment horizontal="right" vertical="center"/>
    </xf>
    <xf numFmtId="10" fontId="109" fillId="0" borderId="9" xfId="0" applyNumberFormat="1" applyFont="1" applyBorder="1" applyAlignment="1">
      <alignment horizontal="right" vertical="center"/>
    </xf>
    <xf numFmtId="49" fontId="109" fillId="0" borderId="9" xfId="0" applyNumberFormat="1" applyFont="1" applyBorder="1" applyAlignment="1">
      <alignment horizontal="center" vertical="center"/>
    </xf>
    <xf numFmtId="0" fontId="109" fillId="0" borderId="9" xfId="0" applyFont="1" applyFill="1" applyBorder="1" applyAlignment="1">
      <alignment horizontal="left" vertical="center" wrapText="1"/>
    </xf>
    <xf numFmtId="49" fontId="109" fillId="0" borderId="9" xfId="0" applyNumberFormat="1" applyFont="1" applyFill="1" applyBorder="1" applyAlignment="1">
      <alignment horizontal="center" vertical="center"/>
    </xf>
    <xf numFmtId="167" fontId="109" fillId="0" borderId="16" xfId="0" applyNumberFormat="1" applyFont="1" applyBorder="1" applyAlignment="1">
      <alignment horizontal="center" vertical="center"/>
    </xf>
    <xf numFmtId="0" fontId="109" fillId="0" borderId="16" xfId="0" applyFont="1" applyBorder="1" applyAlignment="1">
      <alignment horizontal="left" vertical="center" wrapText="1"/>
    </xf>
    <xf numFmtId="7" fontId="109" fillId="0" borderId="16" xfId="0" applyNumberFormat="1" applyFont="1" applyBorder="1" applyAlignment="1">
      <alignment horizontal="right" vertical="center"/>
    </xf>
    <xf numFmtId="10" fontId="109" fillId="0" borderId="16" xfId="0" applyNumberFormat="1" applyFont="1" applyBorder="1" applyAlignment="1">
      <alignment horizontal="right" vertical="center"/>
    </xf>
    <xf numFmtId="7" fontId="109" fillId="0" borderId="9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10" fontId="19" fillId="0" borderId="16" xfId="0" applyNumberFormat="1" applyFont="1" applyBorder="1" applyAlignment="1">
      <alignment horizontal="right" vertical="center"/>
    </xf>
    <xf numFmtId="49" fontId="97" fillId="0" borderId="14" xfId="0" applyNumberFormat="1" applyFont="1" applyBorder="1" applyAlignment="1">
      <alignment horizontal="center" vertical="center" wrapText="1"/>
    </xf>
    <xf numFmtId="49" fontId="97" fillId="0" borderId="15" xfId="0" applyNumberFormat="1" applyFont="1" applyBorder="1" applyAlignment="1">
      <alignment horizontal="center" vertical="center" wrapText="1"/>
    </xf>
    <xf numFmtId="168" fontId="97" fillId="0" borderId="31" xfId="0" applyNumberFormat="1" applyFont="1" applyBorder="1" applyAlignment="1">
      <alignment horizontal="right" vertical="center"/>
    </xf>
    <xf numFmtId="0" fontId="98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3" fillId="0" borderId="9" xfId="0" applyFont="1" applyBorder="1" applyAlignment="1">
      <alignment vertical="center"/>
    </xf>
    <xf numFmtId="7" fontId="98" fillId="0" borderId="9" xfId="0" applyNumberFormat="1" applyFont="1" applyFill="1" applyBorder="1" applyAlignment="1">
      <alignment horizontal="right" vertical="center"/>
    </xf>
    <xf numFmtId="7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7" fontId="103" fillId="0" borderId="9" xfId="0" applyNumberFormat="1" applyFont="1" applyBorder="1" applyAlignment="1">
      <alignment vertical="center"/>
    </xf>
    <xf numFmtId="10" fontId="103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168" fontId="4" fillId="0" borderId="9" xfId="0" applyNumberFormat="1" applyFont="1" applyFill="1" applyBorder="1" applyAlignment="1">
      <alignment horizontal="right" vertical="center"/>
    </xf>
    <xf numFmtId="168" fontId="110" fillId="0" borderId="9" xfId="0" applyNumberFormat="1" applyFont="1" applyBorder="1" applyAlignment="1">
      <alignment horizontal="right" vertical="center" wrapText="1"/>
    </xf>
    <xf numFmtId="168" fontId="110" fillId="0" borderId="16" xfId="0" applyNumberFormat="1" applyFont="1" applyBorder="1" applyAlignment="1">
      <alignment horizontal="right" vertical="center" wrapText="1"/>
    </xf>
    <xf numFmtId="168" fontId="100" fillId="0" borderId="31" xfId="0" applyNumberFormat="1" applyFont="1" applyBorder="1" applyAlignment="1">
      <alignment horizontal="right" vertical="center"/>
    </xf>
    <xf numFmtId="168" fontId="98" fillId="0" borderId="26" xfId="0" applyNumberFormat="1" applyFont="1" applyBorder="1" applyAlignment="1">
      <alignment horizontal="right" vertical="center"/>
    </xf>
    <xf numFmtId="7" fontId="4" fillId="0" borderId="13" xfId="0" applyNumberFormat="1" applyFont="1" applyBorder="1" applyAlignment="1">
      <alignment horizontal="right" vertical="center"/>
    </xf>
    <xf numFmtId="7" fontId="99" fillId="0" borderId="9" xfId="0" applyNumberFormat="1" applyFont="1" applyBorder="1" applyAlignment="1">
      <alignment horizontal="right" vertical="center"/>
    </xf>
    <xf numFmtId="7" fontId="98" fillId="0" borderId="16" xfId="0" applyNumberFormat="1" applyFont="1" applyBorder="1" applyAlignment="1">
      <alignment horizontal="right" vertical="center"/>
    </xf>
    <xf numFmtId="7" fontId="100" fillId="0" borderId="15" xfId="0" applyNumberFormat="1" applyFont="1" applyBorder="1" applyAlignment="1">
      <alignment horizontal="right" vertical="center"/>
    </xf>
    <xf numFmtId="7" fontId="98" fillId="0" borderId="16" xfId="0" applyNumberFormat="1" applyFont="1" applyBorder="1" applyAlignment="1">
      <alignment vertical="center" wrapText="1"/>
    </xf>
    <xf numFmtId="49" fontId="107" fillId="0" borderId="18" xfId="0" applyNumberFormat="1" applyFont="1" applyBorder="1" applyAlignment="1">
      <alignment horizontal="center" vertical="center"/>
    </xf>
    <xf numFmtId="0" fontId="98" fillId="0" borderId="18" xfId="0" applyFont="1" applyBorder="1" applyAlignment="1">
      <alignment horizontal="left" vertical="center" wrapText="1"/>
    </xf>
    <xf numFmtId="7" fontId="98" fillId="0" borderId="9" xfId="0" applyNumberFormat="1" applyFont="1" applyBorder="1" applyAlignment="1">
      <alignment horizontal="right" vertical="center" wrapText="1"/>
    </xf>
    <xf numFmtId="49" fontId="98" fillId="0" borderId="36" xfId="0" applyNumberFormat="1" applyFont="1" applyBorder="1" applyAlignment="1">
      <alignment horizontal="center" vertical="center"/>
    </xf>
    <xf numFmtId="0" fontId="98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49" fontId="98" fillId="0" borderId="13" xfId="0" applyNumberFormat="1" applyFont="1" applyBorder="1" applyAlignment="1">
      <alignment horizontal="center" vertical="center"/>
    </xf>
    <xf numFmtId="7" fontId="4" fillId="0" borderId="9" xfId="58" applyFont="1" applyBorder="1">
      <alignment horizontal="right" vertical="center"/>
      <protection/>
    </xf>
    <xf numFmtId="7" fontId="98" fillId="0" borderId="9" xfId="58" applyFont="1" applyBorder="1">
      <alignment horizontal="right" vertical="center"/>
      <protection/>
    </xf>
    <xf numFmtId="0" fontId="21" fillId="0" borderId="9" xfId="0" applyFont="1" applyFill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/>
    </xf>
    <xf numFmtId="168" fontId="4" fillId="0" borderId="25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10" fontId="98" fillId="0" borderId="16" xfId="0" applyNumberFormat="1" applyFont="1" applyBorder="1" applyAlignment="1">
      <alignment horizontal="right" vertical="center"/>
    </xf>
    <xf numFmtId="7" fontId="100" fillId="0" borderId="0" xfId="0" applyNumberFormat="1" applyFont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left" vertical="center" wrapText="1"/>
    </xf>
    <xf numFmtId="4" fontId="111" fillId="0" borderId="0" xfId="0" applyNumberFormat="1" applyFont="1" applyAlignment="1">
      <alignment vertical="center"/>
    </xf>
    <xf numFmtId="0" fontId="110" fillId="0" borderId="30" xfId="0" applyFont="1" applyBorder="1" applyAlignment="1">
      <alignment horizontal="center" vertical="center"/>
    </xf>
    <xf numFmtId="168" fontId="110" fillId="0" borderId="30" xfId="0" applyNumberFormat="1" applyFont="1" applyBorder="1" applyAlignment="1">
      <alignment vertical="center"/>
    </xf>
    <xf numFmtId="10" fontId="112" fillId="0" borderId="16" xfId="0" applyNumberFormat="1" applyFont="1" applyBorder="1" applyAlignment="1">
      <alignment vertical="center"/>
    </xf>
    <xf numFmtId="7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8" fontId="0" fillId="0" borderId="0" xfId="0" applyNumberFormat="1" applyAlignment="1">
      <alignment vertical="center"/>
    </xf>
    <xf numFmtId="7" fontId="4" fillId="0" borderId="27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168" fontId="4" fillId="0" borderId="9" xfId="60" applyNumberFormat="1" applyFont="1" applyAlignment="1">
      <alignment horizontal="right" vertical="center" wrapText="1"/>
      <protection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60" applyFont="1" applyAlignment="1">
      <alignment horizontal="left" vertical="center" wrapText="1"/>
      <protection/>
    </xf>
    <xf numFmtId="168" fontId="4" fillId="0" borderId="9" xfId="59" applyNumberFormat="1" applyFont="1">
      <alignment horizontal="right" vertical="center"/>
      <protection/>
    </xf>
    <xf numFmtId="0" fontId="98" fillId="0" borderId="9" xfId="0" applyNumberFormat="1" applyFont="1" applyBorder="1" applyAlignment="1">
      <alignment horizontal="center" vertical="center"/>
    </xf>
    <xf numFmtId="10" fontId="4" fillId="0" borderId="9" xfId="56" applyNumberFormat="1" applyFont="1">
      <alignment horizontal="right" vertical="center"/>
      <protection/>
    </xf>
    <xf numFmtId="10" fontId="100" fillId="0" borderId="3" xfId="0" applyNumberFormat="1" applyFont="1" applyBorder="1" applyAlignment="1">
      <alignment horizontal="right" vertical="center"/>
    </xf>
    <xf numFmtId="8" fontId="98" fillId="0" borderId="36" xfId="0" applyNumberFormat="1" applyFont="1" applyBorder="1" applyAlignment="1">
      <alignment horizontal="center" vertical="center"/>
    </xf>
    <xf numFmtId="168" fontId="113" fillId="0" borderId="36" xfId="0" applyNumberFormat="1" applyFont="1" applyBorder="1" applyAlignment="1">
      <alignment horizontal="right"/>
    </xf>
    <xf numFmtId="10" fontId="98" fillId="0" borderId="39" xfId="0" applyNumberFormat="1" applyFont="1" applyBorder="1" applyAlignment="1">
      <alignment horizontal="right" vertical="center"/>
    </xf>
    <xf numFmtId="49" fontId="105" fillId="0" borderId="15" xfId="0" applyNumberFormat="1" applyFont="1" applyBorder="1" applyAlignment="1">
      <alignment horizontal="center" vertical="center"/>
    </xf>
    <xf numFmtId="168" fontId="100" fillId="0" borderId="15" xfId="0" applyNumberFormat="1" applyFont="1" applyBorder="1" applyAlignment="1">
      <alignment horizontal="right" vertical="center"/>
    </xf>
    <xf numFmtId="10" fontId="100" fillId="0" borderId="3" xfId="0" applyNumberFormat="1" applyFont="1" applyBorder="1" applyAlignment="1">
      <alignment horizontal="right" vertical="center"/>
    </xf>
    <xf numFmtId="168" fontId="114" fillId="0" borderId="15" xfId="0" applyNumberFormat="1" applyFont="1" applyBorder="1" applyAlignment="1">
      <alignment horizontal="right" vertical="center"/>
    </xf>
    <xf numFmtId="7" fontId="100" fillId="0" borderId="32" xfId="42" applyFont="1" applyBorder="1">
      <alignment vertical="center" wrapText="1"/>
      <protection/>
    </xf>
    <xf numFmtId="10" fontId="100" fillId="0" borderId="21" xfId="0" applyNumberFormat="1" applyFont="1" applyBorder="1" applyAlignment="1">
      <alignment vertical="center" wrapText="1"/>
    </xf>
    <xf numFmtId="10" fontId="100" fillId="0" borderId="21" xfId="0" applyNumberFormat="1" applyFont="1" applyBorder="1" applyAlignment="1">
      <alignment vertical="center" wrapText="1"/>
    </xf>
    <xf numFmtId="7" fontId="100" fillId="0" borderId="15" xfId="42" applyFont="1" applyBorder="1">
      <alignment vertical="center" wrapText="1"/>
      <protection/>
    </xf>
    <xf numFmtId="10" fontId="100" fillId="0" borderId="21" xfId="42" applyNumberFormat="1" applyFont="1" applyBorder="1">
      <alignment vertical="center" wrapText="1"/>
      <protection/>
    </xf>
    <xf numFmtId="7" fontId="100" fillId="0" borderId="32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168" fontId="97" fillId="0" borderId="40" xfId="0" applyNumberFormat="1" applyFont="1" applyBorder="1" applyAlignment="1">
      <alignment horizontal="right" vertical="center"/>
    </xf>
    <xf numFmtId="10" fontId="97" fillId="0" borderId="41" xfId="0" applyNumberFormat="1" applyFont="1" applyBorder="1" applyAlignment="1">
      <alignment horizontal="right" vertical="center"/>
    </xf>
    <xf numFmtId="10" fontId="113" fillId="0" borderId="24" xfId="0" applyNumberFormat="1" applyFont="1" applyBorder="1" applyAlignment="1">
      <alignment horizontal="right" vertical="center"/>
    </xf>
    <xf numFmtId="7" fontId="97" fillId="0" borderId="15" xfId="0" applyNumberFormat="1" applyFont="1" applyBorder="1" applyAlignment="1">
      <alignment vertical="center" wrapText="1"/>
    </xf>
    <xf numFmtId="7" fontId="97" fillId="0" borderId="32" xfId="0" applyNumberFormat="1" applyFont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8" fontId="21" fillId="0" borderId="16" xfId="0" applyNumberFormat="1" applyFont="1" applyFill="1" applyBorder="1" applyAlignment="1">
      <alignment horizontal="right" vertical="center"/>
    </xf>
    <xf numFmtId="168" fontId="29" fillId="0" borderId="9" xfId="0" applyNumberFormat="1" applyFont="1" applyFill="1" applyBorder="1" applyAlignment="1">
      <alignment horizontal="right" vertical="center"/>
    </xf>
    <xf numFmtId="168" fontId="26" fillId="0" borderId="13" xfId="0" applyNumberFormat="1" applyFont="1" applyFill="1" applyBorder="1" applyAlignment="1">
      <alignment horizontal="right" vertical="center"/>
    </xf>
    <xf numFmtId="168" fontId="113" fillId="0" borderId="36" xfId="0" applyNumberFormat="1" applyFont="1" applyFill="1" applyBorder="1" applyAlignment="1">
      <alignment horizontal="right" vertical="center"/>
    </xf>
    <xf numFmtId="10" fontId="113" fillId="0" borderId="39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9" fontId="7" fillId="0" borderId="0" xfId="60" applyBorder="1">
      <alignment horizontal="center" vertical="center" wrapText="1"/>
      <protection/>
    </xf>
    <xf numFmtId="49" fontId="4" fillId="0" borderId="0" xfId="60" applyFont="1" applyBorder="1">
      <alignment horizontal="center" vertical="center" wrapText="1"/>
      <protection/>
    </xf>
    <xf numFmtId="168" fontId="4" fillId="0" borderId="0" xfId="60" applyNumberFormat="1" applyFont="1" applyBorder="1" applyAlignment="1">
      <alignment horizontal="right" vertical="center" wrapText="1"/>
      <protection/>
    </xf>
    <xf numFmtId="10" fontId="4" fillId="0" borderId="0" xfId="60" applyNumberFormat="1" applyFont="1" applyBorder="1" applyAlignment="1">
      <alignment horizontal="right" vertical="center" wrapText="1"/>
      <protection/>
    </xf>
    <xf numFmtId="7" fontId="19" fillId="0" borderId="26" xfId="0" applyNumberFormat="1" applyFont="1" applyFill="1" applyBorder="1" applyAlignment="1">
      <alignment horizontal="right" vertical="center"/>
    </xf>
    <xf numFmtId="7" fontId="30" fillId="0" borderId="26" xfId="0" applyNumberFormat="1" applyFont="1" applyFill="1" applyBorder="1" applyAlignment="1">
      <alignment vertical="center" wrapText="1"/>
    </xf>
    <xf numFmtId="7" fontId="19" fillId="0" borderId="26" xfId="0" applyNumberFormat="1" applyFont="1" applyFill="1" applyBorder="1" applyAlignment="1">
      <alignment vertical="center" wrapText="1"/>
    </xf>
    <xf numFmtId="7" fontId="3" fillId="0" borderId="16" xfId="0" applyNumberFormat="1" applyFont="1" applyFill="1" applyBorder="1" applyAlignment="1">
      <alignment horizontal="right" vertical="center"/>
    </xf>
    <xf numFmtId="7" fontId="19" fillId="0" borderId="9" xfId="0" applyNumberFormat="1" applyFont="1" applyFill="1" applyBorder="1" applyAlignment="1">
      <alignment vertical="center" wrapText="1"/>
    </xf>
    <xf numFmtId="7" fontId="3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center" wrapText="1"/>
    </xf>
    <xf numFmtId="168" fontId="26" fillId="0" borderId="0" xfId="0" applyNumberFormat="1" applyFont="1" applyFill="1" applyBorder="1" applyAlignment="1">
      <alignment horizontal="right" vertical="center"/>
    </xf>
    <xf numFmtId="168" fontId="114" fillId="0" borderId="15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right" vertical="center"/>
    </xf>
    <xf numFmtId="0" fontId="110" fillId="0" borderId="16" xfId="0" applyFont="1" applyBorder="1" applyAlignment="1">
      <alignment horizontal="center" vertical="center"/>
    </xf>
    <xf numFmtId="0" fontId="98" fillId="0" borderId="1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100" fillId="0" borderId="16" xfId="0" applyNumberFormat="1" applyFont="1" applyBorder="1" applyAlignment="1">
      <alignment horizontal="center" vertical="center" wrapText="1"/>
    </xf>
    <xf numFmtId="7" fontId="100" fillId="0" borderId="31" xfId="0" applyNumberFormat="1" applyFont="1" applyBorder="1" applyAlignment="1">
      <alignment vertical="center" wrapText="1"/>
    </xf>
    <xf numFmtId="7" fontId="100" fillId="0" borderId="31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8" fillId="0" borderId="0" xfId="0" applyNumberFormat="1" applyFont="1" applyBorder="1" applyAlignment="1">
      <alignment horizontal="center" vertical="center" wrapText="1"/>
    </xf>
    <xf numFmtId="0" fontId="100" fillId="0" borderId="35" xfId="0" applyFont="1" applyBorder="1" applyAlignment="1">
      <alignment horizontal="left" vertical="center" wrapText="1"/>
    </xf>
    <xf numFmtId="4" fontId="21" fillId="0" borderId="1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68" fontId="115" fillId="0" borderId="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9" fontId="100" fillId="0" borderId="36" xfId="0" applyNumberFormat="1" applyFont="1" applyBorder="1" applyAlignment="1">
      <alignment horizontal="center" vertical="center" wrapText="1"/>
    </xf>
    <xf numFmtId="7" fontId="106" fillId="0" borderId="0" xfId="0" applyNumberFormat="1" applyFont="1" applyBorder="1" applyAlignment="1">
      <alignment horizontal="center" vertical="center" wrapText="1"/>
    </xf>
    <xf numFmtId="7" fontId="4" fillId="0" borderId="9" xfId="56" applyFont="1" applyFill="1">
      <alignment horizontal="right" vertical="center"/>
      <protection/>
    </xf>
    <xf numFmtId="7" fontId="4" fillId="0" borderId="23" xfId="0" applyNumberFormat="1" applyFont="1" applyBorder="1" applyAlignment="1">
      <alignment horizontal="right" vertical="center"/>
    </xf>
    <xf numFmtId="0" fontId="98" fillId="0" borderId="16" xfId="0" applyFont="1" applyFill="1" applyBorder="1" applyAlignment="1">
      <alignment horizontal="left" vertical="center" wrapText="1"/>
    </xf>
    <xf numFmtId="0" fontId="98" fillId="0" borderId="9" xfId="0" applyFont="1" applyFill="1" applyBorder="1" applyAlignment="1">
      <alignment horizontal="left" vertical="center" wrapText="1"/>
    </xf>
    <xf numFmtId="7" fontId="98" fillId="0" borderId="16" xfId="0" applyNumberFormat="1" applyFont="1" applyFill="1" applyBorder="1" applyAlignment="1">
      <alignment horizontal="right" vertical="center"/>
    </xf>
    <xf numFmtId="7" fontId="4" fillId="0" borderId="12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vertical="center" wrapText="1"/>
    </xf>
    <xf numFmtId="0" fontId="98" fillId="0" borderId="9" xfId="0" applyFont="1" applyBorder="1" applyAlignment="1">
      <alignment vertical="center" wrapText="1"/>
    </xf>
    <xf numFmtId="7" fontId="4" fillId="0" borderId="26" xfId="0" applyNumberFormat="1" applyFont="1" applyBorder="1" applyAlignment="1">
      <alignment horizontal="right" vertical="center"/>
    </xf>
    <xf numFmtId="10" fontId="98" fillId="0" borderId="16" xfId="0" applyNumberFormat="1" applyFont="1" applyBorder="1" applyAlignment="1">
      <alignment vertical="center" wrapText="1"/>
    </xf>
    <xf numFmtId="49" fontId="116" fillId="0" borderId="16" xfId="0" applyNumberFormat="1" applyFont="1" applyBorder="1" applyAlignment="1">
      <alignment horizontal="center" vertical="center"/>
    </xf>
    <xf numFmtId="7" fontId="4" fillId="0" borderId="13" xfId="0" applyNumberFormat="1" applyFont="1" applyBorder="1" applyAlignment="1">
      <alignment horizontal="right" vertical="center" wrapText="1"/>
    </xf>
    <xf numFmtId="7" fontId="97" fillId="0" borderId="31" xfId="0" applyNumberFormat="1" applyFont="1" applyBorder="1" applyAlignment="1">
      <alignment vertical="center" wrapText="1"/>
    </xf>
    <xf numFmtId="7" fontId="97" fillId="0" borderId="35" xfId="0" applyNumberFormat="1" applyFont="1" applyBorder="1" applyAlignment="1">
      <alignment horizontal="right" vertical="center" wrapText="1"/>
    </xf>
    <xf numFmtId="49" fontId="98" fillId="0" borderId="17" xfId="0" applyNumberFormat="1" applyFont="1" applyBorder="1" applyAlignment="1">
      <alignment horizontal="center" vertical="center" wrapText="1"/>
    </xf>
    <xf numFmtId="49" fontId="10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98" fillId="0" borderId="30" xfId="0" applyNumberFormat="1" applyFont="1" applyBorder="1" applyAlignment="1">
      <alignment horizontal="center" vertical="center" wrapText="1"/>
    </xf>
    <xf numFmtId="7" fontId="4" fillId="0" borderId="13" xfId="56" applyFont="1" applyBorder="1">
      <alignment horizontal="right" vertical="center"/>
      <protection/>
    </xf>
    <xf numFmtId="49" fontId="7" fillId="0" borderId="18" xfId="0" applyNumberFormat="1" applyFont="1" applyBorder="1" applyAlignment="1">
      <alignment horizontal="center" vertical="center"/>
    </xf>
    <xf numFmtId="10" fontId="98" fillId="0" borderId="18" xfId="56" applyNumberFormat="1" applyFont="1" applyBorder="1">
      <alignment horizontal="right" vertical="center"/>
      <protection/>
    </xf>
    <xf numFmtId="7" fontId="98" fillId="0" borderId="16" xfId="56" applyFont="1" applyBorder="1">
      <alignment horizontal="right" vertical="center"/>
      <protection/>
    </xf>
    <xf numFmtId="0" fontId="28" fillId="0" borderId="9" xfId="53" applyFont="1" applyBorder="1" applyAlignment="1">
      <alignment horizontal="center" vertical="center"/>
      <protection/>
    </xf>
    <xf numFmtId="0" fontId="3" fillId="0" borderId="9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104" fillId="0" borderId="0" xfId="0" applyFont="1" applyBorder="1" applyAlignment="1">
      <alignment horizontal="center" vertical="center"/>
    </xf>
    <xf numFmtId="0" fontId="19" fillId="0" borderId="23" xfId="53" applyFont="1" applyBorder="1" applyAlignment="1">
      <alignment horizontal="left" vertical="center" wrapText="1"/>
      <protection/>
    </xf>
    <xf numFmtId="4" fontId="3" fillId="0" borderId="9" xfId="53" applyNumberFormat="1" applyFont="1" applyBorder="1" applyAlignment="1">
      <alignment horizontal="right" vertical="center"/>
      <protection/>
    </xf>
    <xf numFmtId="4" fontId="3" fillId="0" borderId="23" xfId="53" applyNumberFormat="1" applyFont="1" applyBorder="1" applyAlignment="1">
      <alignment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19" fillId="0" borderId="9" xfId="53" applyFont="1" applyBorder="1" applyAlignment="1">
      <alignment horizontal="left" vertical="center" wrapText="1"/>
      <protection/>
    </xf>
    <xf numFmtId="0" fontId="19" fillId="0" borderId="16" xfId="53" applyFont="1" applyBorder="1" applyAlignment="1">
      <alignment horizontal="left" vertical="center" wrapText="1"/>
      <protection/>
    </xf>
    <xf numFmtId="4" fontId="3" fillId="0" borderId="23" xfId="53" applyNumberFormat="1" applyFont="1" applyBorder="1" applyAlignment="1">
      <alignment vertical="center"/>
      <protection/>
    </xf>
    <xf numFmtId="4" fontId="3" fillId="0" borderId="9" xfId="53" applyNumberFormat="1" applyFont="1" applyBorder="1" applyAlignment="1">
      <alignment vertical="center"/>
      <protection/>
    </xf>
    <xf numFmtId="4" fontId="3" fillId="0" borderId="23" xfId="53" applyNumberFormat="1" applyFont="1" applyFill="1" applyBorder="1" applyAlignment="1">
      <alignment vertical="center"/>
      <protection/>
    </xf>
    <xf numFmtId="4" fontId="3" fillId="0" borderId="27" xfId="53" applyNumberFormat="1" applyFont="1" applyBorder="1" applyAlignment="1">
      <alignment vertical="center"/>
      <protection/>
    </xf>
    <xf numFmtId="4" fontId="3" fillId="0" borderId="26" xfId="53" applyNumberFormat="1" applyFont="1" applyBorder="1" applyAlignment="1">
      <alignment vertical="center"/>
      <protection/>
    </xf>
    <xf numFmtId="4" fontId="3" fillId="0" borderId="22" xfId="53" applyNumberFormat="1" applyFont="1" applyBorder="1" applyAlignment="1">
      <alignment vertical="center"/>
      <protection/>
    </xf>
    <xf numFmtId="4" fontId="3" fillId="0" borderId="43" xfId="53" applyNumberFormat="1" applyFont="1" applyBorder="1" applyAlignment="1">
      <alignment vertical="center"/>
      <protection/>
    </xf>
    <xf numFmtId="8" fontId="3" fillId="0" borderId="44" xfId="53" applyNumberFormat="1" applyFont="1" applyBorder="1" applyAlignment="1">
      <alignment horizontal="center" vertical="center"/>
      <protection/>
    </xf>
    <xf numFmtId="0" fontId="19" fillId="0" borderId="45" xfId="53" applyFont="1" applyBorder="1" applyAlignment="1">
      <alignment horizontal="left" vertical="center" wrapText="1"/>
      <protection/>
    </xf>
    <xf numFmtId="4" fontId="3" fillId="0" borderId="26" xfId="53" applyNumberFormat="1" applyFont="1" applyBorder="1" applyAlignment="1">
      <alignment vertical="center"/>
      <protection/>
    </xf>
    <xf numFmtId="4" fontId="3" fillId="0" borderId="29" xfId="53" applyNumberFormat="1" applyFont="1" applyBorder="1" applyAlignment="1">
      <alignment vertical="center"/>
      <protection/>
    </xf>
    <xf numFmtId="4" fontId="3" fillId="0" borderId="9" xfId="53" applyNumberFormat="1" applyFont="1" applyBorder="1" applyAlignment="1">
      <alignment vertical="center"/>
      <protection/>
    </xf>
    <xf numFmtId="0" fontId="104" fillId="0" borderId="43" xfId="0" applyFont="1" applyBorder="1" applyAlignment="1">
      <alignment horizontal="center" vertical="center"/>
    </xf>
    <xf numFmtId="4" fontId="3" fillId="0" borderId="9" xfId="53" applyNumberFormat="1" applyFont="1" applyFill="1" applyBorder="1" applyAlignment="1">
      <alignment vertical="center"/>
      <protection/>
    </xf>
    <xf numFmtId="4" fontId="28" fillId="0" borderId="17" xfId="0" applyNumberFormat="1" applyFont="1" applyBorder="1" applyAlignment="1">
      <alignment vertical="center"/>
    </xf>
    <xf numFmtId="168" fontId="100" fillId="0" borderId="40" xfId="0" applyNumberFormat="1" applyFont="1" applyBorder="1" applyAlignment="1">
      <alignment horizontal="right" vertical="center"/>
    </xf>
    <xf numFmtId="10" fontId="100" fillId="0" borderId="41" xfId="0" applyNumberFormat="1" applyFont="1" applyBorder="1" applyAlignment="1">
      <alignment horizontal="right" vertical="center"/>
    </xf>
    <xf numFmtId="7" fontId="97" fillId="0" borderId="35" xfId="0" applyNumberFormat="1" applyFont="1" applyBorder="1" applyAlignment="1">
      <alignment vertical="center" wrapText="1"/>
    </xf>
    <xf numFmtId="7" fontId="100" fillId="0" borderId="0" xfId="0" applyNumberFormat="1" applyFont="1" applyBorder="1" applyAlignment="1">
      <alignment horizontal="center" vertical="center" wrapText="1"/>
    </xf>
    <xf numFmtId="0" fontId="111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68" fontId="111" fillId="0" borderId="9" xfId="0" applyNumberFormat="1" applyFont="1" applyBorder="1" applyAlignment="1">
      <alignment vertical="center"/>
    </xf>
    <xf numFmtId="168" fontId="111" fillId="0" borderId="13" xfId="0" applyNumberFormat="1" applyFont="1" applyBorder="1" applyAlignment="1">
      <alignment vertical="center"/>
    </xf>
    <xf numFmtId="168" fontId="111" fillId="0" borderId="1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8" fontId="111" fillId="0" borderId="16" xfId="0" applyNumberFormat="1" applyFont="1" applyFill="1" applyBorder="1" applyAlignment="1">
      <alignment vertical="center"/>
    </xf>
    <xf numFmtId="168" fontId="111" fillId="0" borderId="9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0" fontId="4" fillId="0" borderId="9" xfId="56" applyNumberFormat="1" applyFont="1" applyBorder="1">
      <alignment horizontal="right" vertical="center"/>
      <protection/>
    </xf>
    <xf numFmtId="0" fontId="21" fillId="0" borderId="9" xfId="0" applyFont="1" applyFill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right" vertical="center"/>
    </xf>
    <xf numFmtId="10" fontId="110" fillId="0" borderId="9" xfId="0" applyNumberFormat="1" applyFont="1" applyBorder="1" applyAlignment="1">
      <alignment horizontal="right" vertical="center"/>
    </xf>
    <xf numFmtId="49" fontId="16" fillId="0" borderId="18" xfId="0" applyNumberFormat="1" applyFont="1" applyBorder="1" applyAlignment="1">
      <alignment horizontal="center" vertical="center"/>
    </xf>
    <xf numFmtId="7" fontId="4" fillId="0" borderId="18" xfId="56" applyFont="1" applyBorder="1">
      <alignment horizontal="right" vertical="center"/>
      <protection/>
    </xf>
    <xf numFmtId="10" fontId="98" fillId="0" borderId="9" xfId="56" applyNumberFormat="1" applyFont="1" applyBorder="1">
      <alignment horizontal="right" vertical="center"/>
      <protection/>
    </xf>
    <xf numFmtId="168" fontId="98" fillId="0" borderId="16" xfId="59" applyNumberFormat="1" applyFont="1" applyBorder="1">
      <alignment horizontal="right" vertical="center"/>
      <protection/>
    </xf>
    <xf numFmtId="7" fontId="4" fillId="0" borderId="18" xfId="56" applyFont="1" applyFill="1" applyBorder="1">
      <alignment horizontal="right" vertical="center"/>
      <protection/>
    </xf>
    <xf numFmtId="168" fontId="98" fillId="0" borderId="36" xfId="0" applyNumberFormat="1" applyFont="1" applyBorder="1" applyAlignment="1">
      <alignment horizontal="right" vertical="center"/>
    </xf>
    <xf numFmtId="7" fontId="4" fillId="0" borderId="0" xfId="0" applyNumberFormat="1" applyFont="1" applyBorder="1" applyAlignment="1">
      <alignment horizontal="right" vertical="center"/>
    </xf>
    <xf numFmtId="7" fontId="4" fillId="0" borderId="13" xfId="0" applyNumberFormat="1" applyFont="1" applyFill="1" applyBorder="1" applyAlignment="1">
      <alignment horizontal="right" vertical="center"/>
    </xf>
    <xf numFmtId="49" fontId="100" fillId="0" borderId="3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4" fillId="0" borderId="12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98" fillId="0" borderId="42" xfId="0" applyFont="1" applyBorder="1" applyAlignment="1" quotePrefix="1">
      <alignment horizontal="center" vertical="center"/>
    </xf>
    <xf numFmtId="0" fontId="98" fillId="0" borderId="18" xfId="0" applyFont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8" fontId="98" fillId="0" borderId="4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49" fontId="98" fillId="0" borderId="42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8" fontId="98" fillId="0" borderId="16" xfId="0" applyNumberFormat="1" applyFont="1" applyBorder="1" applyAlignment="1" quotePrefix="1">
      <alignment horizontal="center" vertical="center"/>
    </xf>
    <xf numFmtId="0" fontId="15" fillId="0" borderId="18" xfId="0" applyFont="1" applyBorder="1" applyAlignment="1" quotePrefix="1">
      <alignment horizontal="center" vertical="center"/>
    </xf>
    <xf numFmtId="8" fontId="22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27" xfId="0" applyNumberFormat="1" applyFont="1" applyBorder="1" applyAlignment="1">
      <alignment vertical="center"/>
    </xf>
    <xf numFmtId="49" fontId="98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8" fillId="0" borderId="42" xfId="0" applyNumberFormat="1" applyFont="1" applyBorder="1" applyAlignment="1">
      <alignment horizontal="center" vertical="center"/>
    </xf>
    <xf numFmtId="49" fontId="98" fillId="0" borderId="1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4" fillId="0" borderId="17" xfId="60" applyFont="1" applyBorder="1">
      <alignment horizontal="center" vertical="center" wrapText="1"/>
      <protection/>
    </xf>
    <xf numFmtId="8" fontId="5" fillId="0" borderId="1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49" fontId="9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0" fontId="7" fillId="0" borderId="18" xfId="59" applyBorder="1">
      <alignment horizontal="right" vertical="center"/>
      <protection/>
    </xf>
    <xf numFmtId="49" fontId="7" fillId="0" borderId="18" xfId="60" applyBorder="1">
      <alignment horizontal="center" vertical="center" wrapText="1"/>
      <protection/>
    </xf>
    <xf numFmtId="49" fontId="98" fillId="0" borderId="13" xfId="59" applyNumberFormat="1" applyFont="1" applyBorder="1" applyAlignment="1">
      <alignment horizontal="center" vertical="center"/>
      <protection/>
    </xf>
    <xf numFmtId="49" fontId="98" fillId="0" borderId="18" xfId="59" applyNumberFormat="1" applyFont="1" applyBorder="1" applyAlignment="1">
      <alignment horizontal="center" vertical="center"/>
      <protection/>
    </xf>
    <xf numFmtId="49" fontId="7" fillId="0" borderId="16" xfId="60" applyBorder="1">
      <alignment horizontal="center" vertical="center" wrapText="1"/>
      <protection/>
    </xf>
    <xf numFmtId="49" fontId="100" fillId="0" borderId="13" xfId="0" applyNumberFormat="1" applyFont="1" applyBorder="1" applyAlignment="1">
      <alignment horizontal="center" vertical="center" wrapText="1"/>
    </xf>
    <xf numFmtId="49" fontId="100" fillId="0" borderId="18" xfId="0" applyNumberFormat="1" applyFont="1" applyBorder="1" applyAlignment="1">
      <alignment horizontal="center" vertical="center" wrapText="1"/>
    </xf>
    <xf numFmtId="7" fontId="98" fillId="0" borderId="30" xfId="0" applyNumberFormat="1" applyFont="1" applyBorder="1" applyAlignment="1">
      <alignment horizontal="right" vertical="center"/>
    </xf>
    <xf numFmtId="49" fontId="98" fillId="0" borderId="42" xfId="59" applyNumberFormat="1" applyFont="1" applyBorder="1" applyAlignment="1">
      <alignment horizontal="center" vertical="center"/>
      <protection/>
    </xf>
    <xf numFmtId="49" fontId="7" fillId="0" borderId="16" xfId="59" applyNumberFormat="1" applyBorder="1">
      <alignment horizontal="right" vertical="center"/>
      <protection/>
    </xf>
    <xf numFmtId="49" fontId="98" fillId="0" borderId="16" xfId="59" applyNumberFormat="1" applyFont="1" applyBorder="1" applyAlignment="1">
      <alignment horizontal="left" vertical="center"/>
      <protection/>
    </xf>
    <xf numFmtId="10" fontId="98" fillId="0" borderId="16" xfId="59" applyFont="1" applyBorder="1">
      <alignment horizontal="right" vertical="center"/>
      <protection/>
    </xf>
    <xf numFmtId="49" fontId="5" fillId="0" borderId="12" xfId="0" applyNumberFormat="1" applyFont="1" applyBorder="1" applyAlignment="1">
      <alignment horizontal="center" vertical="center" wrapText="1"/>
    </xf>
    <xf numFmtId="7" fontId="4" fillId="0" borderId="13" xfId="0" applyNumberFormat="1" applyFont="1" applyBorder="1" applyAlignment="1">
      <alignment vertical="center" wrapText="1"/>
    </xf>
    <xf numFmtId="49" fontId="100" fillId="0" borderId="19" xfId="0" applyNumberFormat="1" applyFont="1" applyBorder="1" applyAlignment="1">
      <alignment horizontal="center" vertical="center" wrapText="1"/>
    </xf>
    <xf numFmtId="49" fontId="100" fillId="0" borderId="2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8" fontId="4" fillId="0" borderId="1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8" fontId="98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9" fontId="100" fillId="0" borderId="17" xfId="0" applyNumberFormat="1" applyFont="1" applyBorder="1" applyAlignment="1">
      <alignment horizontal="center" vertical="center" wrapText="1"/>
    </xf>
    <xf numFmtId="49" fontId="100" fillId="0" borderId="37" xfId="0" applyNumberFormat="1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98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8" fontId="4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98" fillId="0" borderId="42" xfId="0" applyFont="1" applyBorder="1" applyAlignment="1">
      <alignment horizontal="center" vertical="center"/>
    </xf>
    <xf numFmtId="8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8" fontId="6" fillId="0" borderId="13" xfId="0" applyNumberFormat="1" applyFont="1" applyBorder="1" applyAlignment="1">
      <alignment horizontal="center" vertical="center"/>
    </xf>
    <xf numFmtId="8" fontId="98" fillId="0" borderId="13" xfId="0" applyNumberFormat="1" applyFont="1" applyBorder="1" applyAlignment="1">
      <alignment horizontal="center" vertical="center"/>
    </xf>
    <xf numFmtId="8" fontId="7" fillId="0" borderId="18" xfId="0" applyNumberFormat="1" applyFont="1" applyBorder="1" applyAlignment="1">
      <alignment horizontal="center" vertical="center"/>
    </xf>
    <xf numFmtId="8" fontId="6" fillId="0" borderId="18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 wrapText="1"/>
    </xf>
    <xf numFmtId="49" fontId="107" fillId="0" borderId="13" xfId="0" applyNumberFormat="1" applyFont="1" applyBorder="1" applyAlignment="1">
      <alignment horizontal="center" vertical="center"/>
    </xf>
    <xf numFmtId="49" fontId="107" fillId="0" borderId="18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 wrapText="1"/>
    </xf>
    <xf numFmtId="8" fontId="4" fillId="0" borderId="13" xfId="0" applyNumberFormat="1" applyFont="1" applyBorder="1" applyAlignment="1">
      <alignment horizontal="center" vertical="center"/>
    </xf>
    <xf numFmtId="0" fontId="98" fillId="0" borderId="16" xfId="0" applyFont="1" applyBorder="1" applyAlignment="1">
      <alignment vertical="center" wrapText="1"/>
    </xf>
    <xf numFmtId="0" fontId="98" fillId="0" borderId="12" xfId="0" applyNumberFormat="1" applyFont="1" applyBorder="1" applyAlignment="1">
      <alignment horizontal="center" vertical="center"/>
    </xf>
    <xf numFmtId="0" fontId="98" fillId="0" borderId="13" xfId="0" applyNumberFormat="1" applyFont="1" applyBorder="1" applyAlignment="1">
      <alignment horizontal="center" vertical="center"/>
    </xf>
    <xf numFmtId="7" fontId="98" fillId="0" borderId="16" xfId="58" applyFont="1" applyBorder="1">
      <alignment horizontal="right" vertical="center"/>
      <protection/>
    </xf>
    <xf numFmtId="10" fontId="98" fillId="0" borderId="16" xfId="56" applyNumberFormat="1" applyFont="1" applyBorder="1">
      <alignment horizontal="right" vertical="center"/>
      <protection/>
    </xf>
    <xf numFmtId="49" fontId="109" fillId="0" borderId="16" xfId="0" applyNumberFormat="1" applyFont="1" applyBorder="1" applyAlignment="1">
      <alignment horizontal="center" vertical="center"/>
    </xf>
    <xf numFmtId="7" fontId="98" fillId="0" borderId="16" xfId="42" applyFont="1" applyBorder="1">
      <alignment vertical="center" wrapText="1"/>
      <protection/>
    </xf>
    <xf numFmtId="10" fontId="98" fillId="0" borderId="16" xfId="58" applyNumberFormat="1" applyFont="1" applyBorder="1">
      <alignment horizontal="right" vertical="center"/>
      <protection/>
    </xf>
    <xf numFmtId="7" fontId="98" fillId="0" borderId="16" xfId="58" applyFont="1" applyBorder="1">
      <alignment horizontal="right" vertical="center"/>
      <protection/>
    </xf>
    <xf numFmtId="49" fontId="98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10" fontId="98" fillId="0" borderId="39" xfId="0" applyNumberFormat="1" applyFont="1" applyBorder="1" applyAlignment="1">
      <alignment horizontal="right" vertical="center"/>
    </xf>
    <xf numFmtId="49" fontId="13" fillId="0" borderId="3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98" fillId="0" borderId="46" xfId="0" applyNumberFormat="1" applyFont="1" applyBorder="1" applyAlignment="1">
      <alignment horizontal="center" vertical="center"/>
    </xf>
    <xf numFmtId="49" fontId="98" fillId="0" borderId="36" xfId="0" applyNumberFormat="1" applyFont="1" applyBorder="1" applyAlignment="1">
      <alignment horizontal="center" vertical="center"/>
    </xf>
    <xf numFmtId="0" fontId="98" fillId="0" borderId="36" xfId="0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7" fontId="98" fillId="0" borderId="36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7" fontId="4" fillId="0" borderId="25" xfId="0" applyNumberFormat="1" applyFont="1" applyBorder="1" applyAlignment="1">
      <alignment horizontal="right" vertical="center"/>
    </xf>
    <xf numFmtId="8" fontId="98" fillId="0" borderId="50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/>
    </xf>
    <xf numFmtId="49" fontId="3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3" fillId="0" borderId="48" xfId="0" applyFont="1" applyBorder="1" applyAlignment="1">
      <alignment/>
    </xf>
    <xf numFmtId="0" fontId="25" fillId="0" borderId="49" xfId="0" applyFont="1" applyBorder="1" applyAlignment="1">
      <alignment/>
    </xf>
    <xf numFmtId="49" fontId="98" fillId="0" borderId="48" xfId="0" applyNumberFormat="1" applyFont="1" applyBorder="1" applyAlignment="1">
      <alignment horizontal="center" vertical="center" wrapText="1"/>
    </xf>
    <xf numFmtId="8" fontId="98" fillId="0" borderId="36" xfId="0" applyNumberFormat="1" applyFont="1" applyBorder="1" applyAlignment="1">
      <alignment horizontal="center" vertical="center"/>
    </xf>
    <xf numFmtId="168" fontId="98" fillId="0" borderId="51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/>
    </xf>
    <xf numFmtId="49" fontId="98" fillId="0" borderId="5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8" fontId="26" fillId="0" borderId="25" xfId="0" applyNumberFormat="1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168" fontId="26" fillId="0" borderId="52" xfId="0" applyNumberFormat="1" applyFont="1" applyFill="1" applyBorder="1" applyAlignment="1">
      <alignment horizontal="right" vertical="center"/>
    </xf>
    <xf numFmtId="10" fontId="4" fillId="0" borderId="41" xfId="0" applyNumberFormat="1" applyFont="1" applyBorder="1" applyAlignment="1">
      <alignment horizontal="right" vertical="center"/>
    </xf>
    <xf numFmtId="168" fontId="114" fillId="0" borderId="18" xfId="0" applyNumberFormat="1" applyFont="1" applyBorder="1" applyAlignment="1">
      <alignment horizontal="right" vertical="center"/>
    </xf>
    <xf numFmtId="10" fontId="100" fillId="0" borderId="54" xfId="0" applyNumberFormat="1" applyFont="1" applyBorder="1" applyAlignment="1">
      <alignment horizontal="right" vertical="center"/>
    </xf>
    <xf numFmtId="168" fontId="26" fillId="0" borderId="25" xfId="0" applyNumberFormat="1" applyFont="1" applyFill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98" fillId="0" borderId="17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7" fontId="98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8" fillId="0" borderId="12" xfId="0" applyNumberFormat="1" applyFont="1" applyBorder="1" applyAlignment="1">
      <alignment horizontal="center" vertical="center" wrapText="1"/>
    </xf>
    <xf numFmtId="49" fontId="98" fillId="0" borderId="4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98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109" fillId="0" borderId="36" xfId="0" applyNumberFormat="1" applyFont="1" applyBorder="1" applyAlignment="1">
      <alignment horizontal="center" vertical="center"/>
    </xf>
    <xf numFmtId="0" fontId="109" fillId="0" borderId="36" xfId="0" applyFont="1" applyBorder="1" applyAlignment="1">
      <alignment horizontal="left" vertical="center" wrapText="1"/>
    </xf>
    <xf numFmtId="168" fontId="109" fillId="0" borderId="36" xfId="0" applyNumberFormat="1" applyFont="1" applyBorder="1" applyAlignment="1">
      <alignment horizontal="right" vertical="center"/>
    </xf>
    <xf numFmtId="10" fontId="109" fillId="0" borderId="39" xfId="0" applyNumberFormat="1" applyFont="1" applyBorder="1" applyAlignment="1">
      <alignment horizontal="right" vertical="center"/>
    </xf>
    <xf numFmtId="49" fontId="109" fillId="0" borderId="17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0" fontId="109" fillId="0" borderId="9" xfId="0" applyFont="1" applyBorder="1" applyAlignment="1">
      <alignment horizontal="left" vertical="center" wrapText="1"/>
    </xf>
    <xf numFmtId="168" fontId="109" fillId="0" borderId="9" xfId="0" applyNumberFormat="1" applyFont="1" applyBorder="1" applyAlignment="1">
      <alignment horizontal="right" vertical="center"/>
    </xf>
    <xf numFmtId="10" fontId="109" fillId="0" borderId="24" xfId="0" applyNumberFormat="1" applyFont="1" applyBorder="1" applyAlignment="1">
      <alignment horizontal="right" vertical="center"/>
    </xf>
    <xf numFmtId="10" fontId="117" fillId="0" borderId="39" xfId="0" applyNumberFormat="1" applyFont="1" applyBorder="1" applyAlignment="1">
      <alignment horizontal="right" vertical="center"/>
    </xf>
    <xf numFmtId="49" fontId="109" fillId="0" borderId="30" xfId="0" applyNumberFormat="1" applyFont="1" applyBorder="1" applyAlignment="1">
      <alignment horizontal="center" vertical="center"/>
    </xf>
    <xf numFmtId="8" fontId="109" fillId="0" borderId="9" xfId="0" applyNumberFormat="1" applyFont="1" applyBorder="1" applyAlignment="1">
      <alignment horizontal="center" vertical="center"/>
    </xf>
    <xf numFmtId="49" fontId="109" fillId="0" borderId="46" xfId="0" applyNumberFormat="1" applyFont="1" applyBorder="1" applyAlignment="1">
      <alignment horizontal="center" vertical="center"/>
    </xf>
    <xf numFmtId="49" fontId="109" fillId="0" borderId="36" xfId="0" applyNumberFormat="1" applyFont="1" applyBorder="1" applyAlignment="1">
      <alignment horizontal="center" vertical="center"/>
    </xf>
    <xf numFmtId="0" fontId="109" fillId="0" borderId="36" xfId="0" applyFont="1" applyBorder="1" applyAlignment="1">
      <alignment horizontal="left" vertical="center" wrapText="1"/>
    </xf>
    <xf numFmtId="168" fontId="117" fillId="0" borderId="36" xfId="0" applyNumberFormat="1" applyFont="1" applyBorder="1" applyAlignment="1">
      <alignment horizontal="right" vertical="center"/>
    </xf>
    <xf numFmtId="168" fontId="117" fillId="0" borderId="9" xfId="0" applyNumberFormat="1" applyFont="1" applyBorder="1" applyAlignment="1">
      <alignment horizontal="right" vertical="center"/>
    </xf>
    <xf numFmtId="10" fontId="117" fillId="0" borderId="24" xfId="0" applyNumberFormat="1" applyFont="1" applyBorder="1" applyAlignment="1">
      <alignment horizontal="right" vertical="center"/>
    </xf>
    <xf numFmtId="0" fontId="28" fillId="0" borderId="9" xfId="0" applyFont="1" applyFill="1" applyBorder="1" applyAlignment="1">
      <alignment vertical="center" wrapText="1"/>
    </xf>
    <xf numFmtId="168" fontId="3" fillId="0" borderId="9" xfId="0" applyNumberFormat="1" applyFont="1" applyBorder="1" applyAlignment="1">
      <alignment horizontal="right" vertical="center"/>
    </xf>
    <xf numFmtId="10" fontId="3" fillId="0" borderId="55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right" vertical="center"/>
    </xf>
    <xf numFmtId="10" fontId="3" fillId="0" borderId="3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 wrapText="1"/>
    </xf>
    <xf numFmtId="10" fontId="3" fillId="0" borderId="28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68" fontId="28" fillId="0" borderId="9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168" fontId="28" fillId="0" borderId="56" xfId="0" applyNumberFormat="1" applyFont="1" applyBorder="1" applyAlignment="1">
      <alignment horizontal="right" vertical="center"/>
    </xf>
    <xf numFmtId="49" fontId="9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7" fontId="4" fillId="0" borderId="0" xfId="0" applyNumberFormat="1" applyFont="1" applyFill="1" applyBorder="1" applyAlignment="1">
      <alignment horizontal="right" vertical="center"/>
    </xf>
    <xf numFmtId="0" fontId="98" fillId="0" borderId="36" xfId="0" applyFont="1" applyBorder="1" applyAlignment="1" quotePrefix="1">
      <alignment horizontal="center" vertical="center"/>
    </xf>
    <xf numFmtId="49" fontId="100" fillId="0" borderId="57" xfId="0" applyNumberFormat="1" applyFont="1" applyBorder="1" applyAlignment="1">
      <alignment horizontal="center" vertical="center" wrapText="1"/>
    </xf>
    <xf numFmtId="49" fontId="100" fillId="0" borderId="9" xfId="0" applyNumberFormat="1" applyFont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49" fontId="100" fillId="0" borderId="9" xfId="0" applyNumberFormat="1" applyFont="1" applyBorder="1" applyAlignment="1">
      <alignment horizontal="center" vertical="center" wrapText="1"/>
    </xf>
    <xf numFmtId="10" fontId="98" fillId="0" borderId="36" xfId="0" applyNumberFormat="1" applyFont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/>
    </xf>
    <xf numFmtId="168" fontId="98" fillId="0" borderId="9" xfId="0" applyNumberFormat="1" applyFont="1" applyBorder="1" applyAlignment="1">
      <alignment horizontal="right" vertical="center"/>
    </xf>
    <xf numFmtId="49" fontId="98" fillId="0" borderId="27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 wrapText="1"/>
    </xf>
    <xf numFmtId="168" fontId="4" fillId="0" borderId="52" xfId="0" applyNumberFormat="1" applyFont="1" applyFill="1" applyBorder="1" applyAlignment="1">
      <alignment horizontal="right" vertical="center"/>
    </xf>
    <xf numFmtId="168" fontId="4" fillId="0" borderId="52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98" fillId="0" borderId="9" xfId="0" applyFont="1" applyBorder="1" applyAlignment="1">
      <alignment horizontal="center" vertical="center"/>
    </xf>
    <xf numFmtId="168" fontId="98" fillId="0" borderId="9" xfId="0" applyNumberFormat="1" applyFont="1" applyFill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7" fontId="4" fillId="0" borderId="23" xfId="0" applyNumberFormat="1" applyFont="1" applyBorder="1" applyAlignment="1">
      <alignment horizontal="right" vertical="center"/>
    </xf>
    <xf numFmtId="4" fontId="21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" fontId="21" fillId="0" borderId="13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49" fontId="100" fillId="0" borderId="42" xfId="0" applyNumberFormat="1" applyFont="1" applyBorder="1" applyAlignment="1">
      <alignment horizontal="center" vertical="center" wrapText="1"/>
    </xf>
    <xf numFmtId="8" fontId="98" fillId="0" borderId="16" xfId="0" applyNumberFormat="1" applyFont="1" applyBorder="1" applyAlignment="1">
      <alignment horizontal="center" vertical="center"/>
    </xf>
    <xf numFmtId="7" fontId="98" fillId="0" borderId="18" xfId="0" applyNumberFormat="1" applyFont="1" applyBorder="1" applyAlignment="1">
      <alignment vertical="center" wrapText="1"/>
    </xf>
    <xf numFmtId="49" fontId="98" fillId="0" borderId="57" xfId="0" applyNumberFormat="1" applyFont="1" applyBorder="1" applyAlignment="1">
      <alignment horizontal="center" vertical="center" wrapText="1"/>
    </xf>
    <xf numFmtId="8" fontId="98" fillId="0" borderId="18" xfId="0" applyNumberFormat="1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49" fontId="7" fillId="0" borderId="30" xfId="60" applyBorder="1">
      <alignment horizontal="center" vertical="center" wrapText="1"/>
      <protection/>
    </xf>
    <xf numFmtId="49" fontId="7" fillId="0" borderId="29" xfId="60" applyBorder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10" fontId="4" fillId="0" borderId="16" xfId="0" applyNumberFormat="1" applyFont="1" applyBorder="1" applyAlignment="1">
      <alignment vertical="center" wrapText="1"/>
    </xf>
    <xf numFmtId="49" fontId="100" fillId="0" borderId="29" xfId="0" applyNumberFormat="1" applyFont="1" applyBorder="1" applyAlignment="1">
      <alignment horizontal="center" vertical="center" wrapText="1"/>
    </xf>
    <xf numFmtId="49" fontId="98" fillId="0" borderId="29" xfId="0" applyNumberFormat="1" applyFont="1" applyBorder="1" applyAlignment="1">
      <alignment horizontal="center" vertical="center"/>
    </xf>
    <xf numFmtId="10" fontId="98" fillId="0" borderId="36" xfId="0" applyNumberFormat="1" applyFont="1" applyBorder="1" applyAlignment="1">
      <alignment vertical="center" wrapText="1"/>
    </xf>
    <xf numFmtId="10" fontId="98" fillId="0" borderId="16" xfId="0" applyNumberFormat="1" applyFont="1" applyBorder="1" applyAlignment="1">
      <alignment vertical="center" wrapText="1"/>
    </xf>
    <xf numFmtId="7" fontId="4" fillId="0" borderId="18" xfId="0" applyNumberFormat="1" applyFont="1" applyFill="1" applyBorder="1" applyAlignment="1">
      <alignment horizontal="right" vertical="center"/>
    </xf>
    <xf numFmtId="7" fontId="4" fillId="0" borderId="42" xfId="0" applyNumberFormat="1" applyFont="1" applyFill="1" applyBorder="1" applyAlignment="1">
      <alignment horizontal="right" vertical="center"/>
    </xf>
    <xf numFmtId="49" fontId="7" fillId="0" borderId="59" xfId="0" applyNumberFormat="1" applyFont="1" applyBorder="1" applyAlignment="1">
      <alignment horizontal="center" vertical="center"/>
    </xf>
    <xf numFmtId="49" fontId="118" fillId="0" borderId="16" xfId="0" applyNumberFormat="1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7" fontId="98" fillId="0" borderId="16" xfId="0" applyNumberFormat="1" applyFont="1" applyFill="1" applyBorder="1" applyAlignment="1">
      <alignment horizontal="right" vertical="center"/>
    </xf>
    <xf numFmtId="7" fontId="100" fillId="0" borderId="15" xfId="0" applyNumberFormat="1" applyFont="1" applyFill="1" applyBorder="1" applyAlignment="1">
      <alignment horizontal="right" vertical="center"/>
    </xf>
    <xf numFmtId="49" fontId="110" fillId="0" borderId="16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49" fontId="100" fillId="0" borderId="29" xfId="0" applyNumberFormat="1" applyFont="1" applyBorder="1" applyAlignment="1">
      <alignment horizontal="center" vertical="center" wrapText="1"/>
    </xf>
    <xf numFmtId="49" fontId="110" fillId="0" borderId="13" xfId="0" applyNumberFormat="1" applyFont="1" applyBorder="1" applyAlignment="1">
      <alignment horizontal="center" vertical="center" wrapText="1"/>
    </xf>
    <xf numFmtId="49" fontId="110" fillId="0" borderId="29" xfId="0" applyNumberFormat="1" applyFont="1" applyBorder="1" applyAlignment="1">
      <alignment horizontal="center" vertical="center" wrapText="1"/>
    </xf>
    <xf numFmtId="10" fontId="4" fillId="0" borderId="30" xfId="0" applyNumberFormat="1" applyFont="1" applyBorder="1" applyAlignment="1">
      <alignment horizontal="right" vertical="center"/>
    </xf>
    <xf numFmtId="49" fontId="7" fillId="0" borderId="40" xfId="0" applyNumberFormat="1" applyFont="1" applyBorder="1" applyAlignment="1">
      <alignment horizontal="center" vertical="center"/>
    </xf>
    <xf numFmtId="8" fontId="98" fillId="0" borderId="18" xfId="0" applyNumberFormat="1" applyFont="1" applyBorder="1" applyAlignment="1">
      <alignment horizontal="center" vertical="center"/>
    </xf>
    <xf numFmtId="8" fontId="98" fillId="0" borderId="5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wrapText="1"/>
    </xf>
    <xf numFmtId="8" fontId="119" fillId="0" borderId="17" xfId="0" applyNumberFormat="1" applyFont="1" applyBorder="1" applyAlignment="1">
      <alignment horizontal="center" vertical="center"/>
    </xf>
    <xf numFmtId="7" fontId="3" fillId="0" borderId="9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99" fillId="0" borderId="0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vertical="center" wrapText="1"/>
    </xf>
    <xf numFmtId="7" fontId="4" fillId="0" borderId="29" xfId="0" applyNumberFormat="1" applyFont="1" applyBorder="1" applyAlignment="1">
      <alignment horizontal="right" vertical="center"/>
    </xf>
    <xf numFmtId="7" fontId="3" fillId="0" borderId="0" xfId="0" applyNumberFormat="1" applyFont="1" applyBorder="1" applyAlignment="1">
      <alignment horizontal="right" vertical="center"/>
    </xf>
    <xf numFmtId="7" fontId="111" fillId="0" borderId="0" xfId="0" applyNumberFormat="1" applyFont="1" applyBorder="1" applyAlignment="1">
      <alignment vertical="center"/>
    </xf>
    <xf numFmtId="7" fontId="0" fillId="0" borderId="0" xfId="0" applyNumberForma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right" vertical="center" wrapText="1"/>
    </xf>
    <xf numFmtId="168" fontId="4" fillId="0" borderId="9" xfId="0" applyNumberFormat="1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168" fontId="26" fillId="0" borderId="5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28" fillId="0" borderId="36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19" fillId="0" borderId="36" xfId="53" applyFont="1" applyBorder="1" applyAlignment="1">
      <alignment horizontal="left" vertical="center" wrapText="1"/>
      <protection/>
    </xf>
    <xf numFmtId="4" fontId="3" fillId="0" borderId="36" xfId="53" applyNumberFormat="1" applyFont="1" applyBorder="1" applyAlignment="1">
      <alignment horizontal="right" vertical="center"/>
      <protection/>
    </xf>
    <xf numFmtId="168" fontId="111" fillId="0" borderId="36" xfId="0" applyNumberFormat="1" applyFont="1" applyBorder="1" applyAlignment="1">
      <alignment vertical="center"/>
    </xf>
    <xf numFmtId="10" fontId="95" fillId="0" borderId="39" xfId="0" applyNumberFormat="1" applyFont="1" applyBorder="1" applyAlignment="1">
      <alignment vertical="center"/>
    </xf>
    <xf numFmtId="10" fontId="95" fillId="0" borderId="24" xfId="0" applyNumberFormat="1" applyFont="1" applyBorder="1" applyAlignment="1">
      <alignment vertical="center"/>
    </xf>
    <xf numFmtId="168" fontId="118" fillId="0" borderId="53" xfId="0" applyNumberFormat="1" applyFont="1" applyBorder="1" applyAlignment="1">
      <alignment vertical="center"/>
    </xf>
    <xf numFmtId="10" fontId="120" fillId="0" borderId="38" xfId="0" applyNumberFormat="1" applyFont="1" applyBorder="1" applyAlignment="1">
      <alignment vertical="center"/>
    </xf>
    <xf numFmtId="4" fontId="3" fillId="0" borderId="26" xfId="53" applyNumberFormat="1" applyFont="1" applyFill="1" applyBorder="1" applyAlignment="1">
      <alignment vertical="center"/>
      <protection/>
    </xf>
    <xf numFmtId="10" fontId="120" fillId="0" borderId="28" xfId="0" applyNumberFormat="1" applyFont="1" applyBorder="1" applyAlignment="1">
      <alignment vertical="center"/>
    </xf>
    <xf numFmtId="168" fontId="118" fillId="0" borderId="18" xfId="0" applyNumberFormat="1" applyFont="1" applyBorder="1" applyAlignment="1">
      <alignment vertical="center"/>
    </xf>
    <xf numFmtId="168" fontId="120" fillId="0" borderId="13" xfId="0" applyNumberFormat="1" applyFont="1" applyBorder="1" applyAlignment="1">
      <alignment vertical="center"/>
    </xf>
    <xf numFmtId="4" fontId="3" fillId="0" borderId="51" xfId="53" applyNumberFormat="1" applyFont="1" applyBorder="1" applyAlignment="1">
      <alignment vertical="center"/>
      <protection/>
    </xf>
    <xf numFmtId="10" fontId="95" fillId="0" borderId="55" xfId="0" applyNumberFormat="1" applyFont="1" applyBorder="1" applyAlignment="1">
      <alignment vertical="center"/>
    </xf>
    <xf numFmtId="168" fontId="118" fillId="0" borderId="52" xfId="0" applyNumberFormat="1" applyFont="1" applyBorder="1" applyAlignment="1">
      <alignment vertical="center"/>
    </xf>
    <xf numFmtId="168" fontId="120" fillId="0" borderId="25" xfId="0" applyNumberFormat="1" applyFont="1" applyBorder="1" applyAlignment="1">
      <alignment vertical="center"/>
    </xf>
    <xf numFmtId="4" fontId="3" fillId="0" borderId="51" xfId="53" applyNumberFormat="1" applyFont="1" applyBorder="1" applyAlignment="1">
      <alignment vertical="center"/>
      <protection/>
    </xf>
    <xf numFmtId="4" fontId="3" fillId="0" borderId="60" xfId="53" applyNumberFormat="1" applyFont="1" applyBorder="1" applyAlignment="1">
      <alignment vertical="center"/>
      <protection/>
    </xf>
    <xf numFmtId="168" fontId="36" fillId="0" borderId="57" xfId="0" applyNumberFormat="1" applyFont="1" applyBorder="1" applyAlignment="1">
      <alignment vertical="center"/>
    </xf>
    <xf numFmtId="168" fontId="118" fillId="0" borderId="25" xfId="0" applyNumberFormat="1" applyFont="1" applyBorder="1" applyAlignment="1">
      <alignment vertical="center"/>
    </xf>
    <xf numFmtId="168" fontId="118" fillId="0" borderId="13" xfId="0" applyNumberFormat="1" applyFont="1" applyBorder="1" applyAlignment="1">
      <alignment vertical="center"/>
    </xf>
    <xf numFmtId="0" fontId="104" fillId="0" borderId="61" xfId="0" applyFont="1" applyBorder="1" applyAlignment="1">
      <alignment horizontal="center" vertical="center"/>
    </xf>
    <xf numFmtId="4" fontId="3" fillId="0" borderId="36" xfId="53" applyNumberFormat="1" applyFont="1" applyBorder="1" applyAlignment="1">
      <alignment vertical="center"/>
      <protection/>
    </xf>
    <xf numFmtId="168" fontId="120" fillId="0" borderId="62" xfId="0" applyNumberFormat="1" applyFont="1" applyBorder="1" applyAlignment="1">
      <alignment vertical="center"/>
    </xf>
    <xf numFmtId="4" fontId="3" fillId="0" borderId="51" xfId="53" applyNumberFormat="1" applyFont="1" applyFill="1" applyBorder="1" applyAlignment="1">
      <alignment vertical="center"/>
      <protection/>
    </xf>
    <xf numFmtId="0" fontId="3" fillId="0" borderId="63" xfId="53" applyFont="1" applyBorder="1" applyAlignment="1">
      <alignment horizontal="center" vertical="center"/>
      <protection/>
    </xf>
    <xf numFmtId="0" fontId="19" fillId="0" borderId="64" xfId="53" applyFont="1" applyBorder="1" applyAlignment="1">
      <alignment horizontal="left" vertical="center" wrapText="1"/>
      <protection/>
    </xf>
    <xf numFmtId="4" fontId="3" fillId="0" borderId="65" xfId="53" applyNumberFormat="1" applyFont="1" applyBorder="1" applyAlignment="1">
      <alignment vertical="center"/>
      <protection/>
    </xf>
    <xf numFmtId="8" fontId="3" fillId="0" borderId="63" xfId="53" applyNumberFormat="1" applyFont="1" applyBorder="1" applyAlignment="1">
      <alignment horizontal="center" vertical="center"/>
      <protection/>
    </xf>
    <xf numFmtId="4" fontId="3" fillId="0" borderId="66" xfId="53" applyNumberFormat="1" applyFont="1" applyBorder="1" applyAlignment="1">
      <alignment vertical="center"/>
      <protection/>
    </xf>
    <xf numFmtId="168" fontId="111" fillId="0" borderId="67" xfId="0" applyNumberFormat="1" applyFont="1" applyBorder="1" applyAlignment="1">
      <alignment vertical="center"/>
    </xf>
    <xf numFmtId="10" fontId="95" fillId="0" borderId="68" xfId="0" applyNumberFormat="1" applyFont="1" applyBorder="1" applyAlignment="1">
      <alignment vertical="center"/>
    </xf>
    <xf numFmtId="10" fontId="95" fillId="0" borderId="69" xfId="0" applyNumberFormat="1" applyFont="1" applyBorder="1" applyAlignment="1">
      <alignment vertical="center"/>
    </xf>
    <xf numFmtId="168" fontId="120" fillId="0" borderId="53" xfId="0" applyNumberFormat="1" applyFont="1" applyBorder="1" applyAlignment="1">
      <alignment vertical="center"/>
    </xf>
    <xf numFmtId="168" fontId="21" fillId="0" borderId="9" xfId="0" applyNumberFormat="1" applyFont="1" applyFill="1" applyBorder="1" applyAlignment="1">
      <alignment horizontal="right" vertical="center" wrapText="1"/>
    </xf>
    <xf numFmtId="168" fontId="100" fillId="0" borderId="15" xfId="42" applyNumberFormat="1" applyFont="1" applyBorder="1">
      <alignment vertical="center" wrapText="1"/>
      <protection/>
    </xf>
    <xf numFmtId="168" fontId="98" fillId="0" borderId="16" xfId="42" applyNumberFormat="1" applyFont="1" applyBorder="1">
      <alignment vertical="center" wrapText="1"/>
      <protection/>
    </xf>
    <xf numFmtId="168" fontId="98" fillId="0" borderId="9" xfId="58" applyNumberFormat="1" applyFont="1">
      <alignment horizontal="right" vertical="center"/>
      <protection/>
    </xf>
    <xf numFmtId="168" fontId="21" fillId="0" borderId="9" xfId="0" applyNumberFormat="1" applyFont="1" applyBorder="1" applyAlignment="1">
      <alignment horizontal="right" vertical="center" wrapText="1"/>
    </xf>
    <xf numFmtId="168" fontId="21" fillId="0" borderId="13" xfId="0" applyNumberFormat="1" applyFont="1" applyBorder="1" applyAlignment="1">
      <alignment horizontal="right" vertical="center" wrapText="1"/>
    </xf>
    <xf numFmtId="168" fontId="121" fillId="0" borderId="15" xfId="0" applyNumberFormat="1" applyFont="1" applyBorder="1" applyAlignment="1">
      <alignment horizontal="right" vertical="center" wrapText="1"/>
    </xf>
    <xf numFmtId="168" fontId="113" fillId="0" borderId="16" xfId="0" applyNumberFormat="1" applyFont="1" applyBorder="1" applyAlignment="1">
      <alignment horizontal="right" vertical="center" wrapText="1"/>
    </xf>
    <xf numFmtId="168" fontId="21" fillId="0" borderId="18" xfId="0" applyNumberFormat="1" applyFont="1" applyBorder="1" applyAlignment="1">
      <alignment horizontal="right" vertical="center" wrapText="1"/>
    </xf>
    <xf numFmtId="168" fontId="98" fillId="0" borderId="16" xfId="58" applyNumberFormat="1" applyFont="1" applyBorder="1">
      <alignment horizontal="right" vertical="center"/>
      <protection/>
    </xf>
    <xf numFmtId="168" fontId="100" fillId="0" borderId="15" xfId="58" applyNumberFormat="1" applyFont="1" applyBorder="1">
      <alignment horizontal="right" vertical="center"/>
      <protection/>
    </xf>
    <xf numFmtId="168" fontId="98" fillId="0" borderId="9" xfId="58" applyNumberFormat="1" applyFont="1" applyBorder="1">
      <alignment horizontal="right" vertical="center"/>
      <protection/>
    </xf>
    <xf numFmtId="168" fontId="4" fillId="0" borderId="9" xfId="58" applyNumberFormat="1" applyFont="1" applyBorder="1">
      <alignment horizontal="right" vertical="center"/>
      <protection/>
    </xf>
    <xf numFmtId="168" fontId="98" fillId="0" borderId="16" xfId="58" applyNumberFormat="1" applyFont="1" applyBorder="1">
      <alignment horizontal="right" vertical="center"/>
      <protection/>
    </xf>
    <xf numFmtId="168" fontId="4" fillId="0" borderId="18" xfId="58" applyNumberFormat="1" applyFont="1" applyBorder="1">
      <alignment horizontal="right" vertical="center"/>
      <protection/>
    </xf>
    <xf numFmtId="168" fontId="100" fillId="0" borderId="15" xfId="56" applyNumberFormat="1" applyFont="1" applyBorder="1">
      <alignment horizontal="right" vertical="center"/>
      <protection/>
    </xf>
    <xf numFmtId="168" fontId="98" fillId="0" borderId="9" xfId="56" applyNumberFormat="1" applyFont="1" applyBorder="1">
      <alignment horizontal="right" vertical="center"/>
      <protection/>
    </xf>
    <xf numFmtId="168" fontId="98" fillId="0" borderId="16" xfId="56" applyNumberFormat="1" applyFont="1" applyBorder="1">
      <alignment horizontal="right" vertical="center"/>
      <protection/>
    </xf>
    <xf numFmtId="168" fontId="4" fillId="0" borderId="9" xfId="56" applyNumberFormat="1" applyFont="1" applyBorder="1">
      <alignment horizontal="right" vertical="center"/>
      <protection/>
    </xf>
    <xf numFmtId="168" fontId="4" fillId="0" borderId="18" xfId="56" applyNumberFormat="1" applyFont="1" applyBorder="1">
      <alignment horizontal="right" vertical="center"/>
      <protection/>
    </xf>
    <xf numFmtId="7" fontId="98" fillId="0" borderId="36" xfId="58" applyFont="1" applyBorder="1">
      <alignment horizontal="right" vertical="center"/>
      <protection/>
    </xf>
    <xf numFmtId="10" fontId="98" fillId="0" borderId="36" xfId="56" applyNumberFormat="1" applyFont="1" applyBorder="1">
      <alignment horizontal="right" vertical="center"/>
      <protection/>
    </xf>
    <xf numFmtId="10" fontId="98" fillId="0" borderId="55" xfId="0" applyNumberFormat="1" applyFont="1" applyBorder="1" applyAlignment="1">
      <alignment horizontal="right" vertical="center"/>
    </xf>
    <xf numFmtId="0" fontId="4" fillId="0" borderId="16" xfId="0" applyFont="1" applyBorder="1" applyAlignment="1" quotePrefix="1">
      <alignment horizontal="center" vertical="center"/>
    </xf>
    <xf numFmtId="168" fontId="4" fillId="0" borderId="23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49" fontId="6" fillId="0" borderId="30" xfId="0" applyNumberFormat="1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98" fillId="0" borderId="16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98" fillId="0" borderId="9" xfId="0" applyFont="1" applyBorder="1" applyAlignment="1">
      <alignment vertical="center"/>
    </xf>
    <xf numFmtId="49" fontId="7" fillId="0" borderId="52" xfId="60" applyBorder="1">
      <alignment horizontal="center" vertical="center" wrapText="1"/>
      <protection/>
    </xf>
    <xf numFmtId="10" fontId="4" fillId="0" borderId="9" xfId="60" applyNumberFormat="1" applyFont="1" applyBorder="1" applyAlignment="1">
      <alignment horizontal="right" vertical="center" wrapText="1"/>
      <protection/>
    </xf>
    <xf numFmtId="10" fontId="4" fillId="0" borderId="47" xfId="60" applyNumberFormat="1" applyFont="1" applyBorder="1" applyAlignment="1">
      <alignment horizontal="right" vertical="center" wrapText="1"/>
      <protection/>
    </xf>
    <xf numFmtId="49" fontId="13" fillId="0" borderId="58" xfId="0" applyNumberFormat="1" applyFont="1" applyBorder="1" applyAlignment="1">
      <alignment horizontal="center" vertical="center"/>
    </xf>
    <xf numFmtId="49" fontId="109" fillId="0" borderId="46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7" fontId="4" fillId="0" borderId="16" xfId="0" applyNumberFormat="1" applyFont="1" applyBorder="1" applyAlignment="1">
      <alignment horizontal="righ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98" fillId="0" borderId="29" xfId="0" applyNumberFormat="1" applyFont="1" applyBorder="1" applyAlignment="1">
      <alignment horizontal="center" vertical="center" wrapText="1"/>
    </xf>
    <xf numFmtId="7" fontId="4" fillId="0" borderId="18" xfId="0" applyNumberFormat="1" applyFont="1" applyBorder="1" applyAlignment="1">
      <alignment vertical="center" wrapText="1"/>
    </xf>
    <xf numFmtId="7" fontId="98" fillId="0" borderId="9" xfId="56" applyFont="1" applyBorder="1">
      <alignment horizontal="right" vertical="center"/>
      <protection/>
    </xf>
    <xf numFmtId="4" fontId="21" fillId="0" borderId="18" xfId="0" applyNumberFormat="1" applyFont="1" applyBorder="1" applyAlignment="1">
      <alignment horizontal="left" vertical="center" wrapText="1"/>
    </xf>
    <xf numFmtId="7" fontId="4" fillId="0" borderId="29" xfId="56" applyFont="1" applyBorder="1">
      <alignment horizontal="right" vertical="center"/>
      <protection/>
    </xf>
    <xf numFmtId="7" fontId="4" fillId="0" borderId="29" xfId="56" applyFont="1" applyFill="1" applyBorder="1">
      <alignment horizontal="right" vertical="center"/>
      <protection/>
    </xf>
    <xf numFmtId="49" fontId="3" fillId="0" borderId="40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left" vertical="center" wrapText="1"/>
    </xf>
    <xf numFmtId="7" fontId="4" fillId="0" borderId="26" xfId="56" applyFont="1" applyBorder="1">
      <alignment horizontal="right" vertical="center"/>
      <protection/>
    </xf>
    <xf numFmtId="7" fontId="4" fillId="0" borderId="26" xfId="56" applyFont="1" applyFill="1" applyBorder="1">
      <alignment horizontal="right" vertical="center"/>
      <protection/>
    </xf>
    <xf numFmtId="7" fontId="4" fillId="0" borderId="9" xfId="56" applyFont="1" applyBorder="1">
      <alignment horizontal="right" vertical="center"/>
      <protection/>
    </xf>
    <xf numFmtId="10" fontId="95" fillId="0" borderId="28" xfId="0" applyNumberFormat="1" applyFont="1" applyBorder="1" applyAlignment="1">
      <alignment vertical="center"/>
    </xf>
    <xf numFmtId="4" fontId="111" fillId="0" borderId="0" xfId="0" applyNumberFormat="1" applyFont="1" applyBorder="1" applyAlignment="1">
      <alignment vertical="center"/>
    </xf>
    <xf numFmtId="7" fontId="19" fillId="0" borderId="0" xfId="56" applyFont="1" applyFill="1" applyBorder="1">
      <alignment horizontal="right" vertical="center"/>
      <protection/>
    </xf>
    <xf numFmtId="7" fontId="106" fillId="0" borderId="0" xfId="0" applyNumberFormat="1" applyFont="1" applyBorder="1" applyAlignment="1">
      <alignment horizontal="center" vertical="center" wrapText="1"/>
    </xf>
    <xf numFmtId="7" fontId="108" fillId="0" borderId="70" xfId="0" applyNumberFormat="1" applyFont="1" applyBorder="1" applyAlignment="1">
      <alignment horizontal="right" vertical="center" wrapText="1"/>
    </xf>
    <xf numFmtId="7" fontId="108" fillId="0" borderId="71" xfId="0" applyNumberFormat="1" applyFont="1" applyBorder="1" applyAlignment="1">
      <alignment horizontal="right" vertical="center" wrapText="1"/>
    </xf>
    <xf numFmtId="10" fontId="108" fillId="0" borderId="70" xfId="0" applyNumberFormat="1" applyFont="1" applyBorder="1" applyAlignment="1">
      <alignment horizontal="right" vertical="center" wrapText="1"/>
    </xf>
    <xf numFmtId="10" fontId="108" fillId="0" borderId="71" xfId="0" applyNumberFormat="1" applyFont="1" applyBorder="1" applyAlignment="1">
      <alignment horizontal="right" vertical="center" wrapText="1"/>
    </xf>
    <xf numFmtId="0" fontId="97" fillId="0" borderId="0" xfId="0" applyFont="1" applyFill="1" applyAlignment="1">
      <alignment horizontal="center" wrapText="1"/>
    </xf>
    <xf numFmtId="0" fontId="103" fillId="0" borderId="0" xfId="0" applyFont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7" fontId="106" fillId="0" borderId="0" xfId="0" applyNumberFormat="1" applyFont="1" applyBorder="1" applyAlignment="1">
      <alignment horizontal="center" vertical="center" wrapText="1"/>
    </xf>
    <xf numFmtId="49" fontId="100" fillId="0" borderId="19" xfId="0" applyNumberFormat="1" applyFont="1" applyBorder="1" applyAlignment="1">
      <alignment horizontal="center" vertical="center" wrapText="1"/>
    </xf>
    <xf numFmtId="49" fontId="100" fillId="0" borderId="20" xfId="0" applyNumberFormat="1" applyFont="1" applyBorder="1" applyAlignment="1">
      <alignment horizontal="center" vertical="center" wrapText="1"/>
    </xf>
    <xf numFmtId="49" fontId="100" fillId="0" borderId="32" xfId="0" applyNumberFormat="1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/>
    </xf>
    <xf numFmtId="0" fontId="121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0" fontId="122" fillId="0" borderId="40" xfId="0" applyFont="1" applyBorder="1" applyAlignment="1">
      <alignment horizontal="center" vertical="center"/>
    </xf>
    <xf numFmtId="0" fontId="122" fillId="0" borderId="62" xfId="0" applyFont="1" applyBorder="1" applyAlignment="1">
      <alignment horizontal="center" vertical="center"/>
    </xf>
    <xf numFmtId="0" fontId="122" fillId="0" borderId="72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0" fontId="122" fillId="0" borderId="29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0" fillId="0" borderId="0" xfId="0" applyFont="1" applyFill="1" applyAlignment="1">
      <alignment horizontal="center" vertical="center" wrapText="1"/>
    </xf>
    <xf numFmtId="0" fontId="97" fillId="0" borderId="34" xfId="0" applyFont="1" applyBorder="1" applyAlignment="1">
      <alignment horizontal="center" vertical="center"/>
    </xf>
    <xf numFmtId="0" fontId="97" fillId="0" borderId="62" xfId="0" applyFont="1" applyBorder="1" applyAlignment="1">
      <alignment horizontal="center" vertical="center"/>
    </xf>
    <xf numFmtId="0" fontId="97" fillId="0" borderId="53" xfId="0" applyFont="1" applyBorder="1" applyAlignment="1">
      <alignment horizontal="center" vertical="center"/>
    </xf>
    <xf numFmtId="7" fontId="100" fillId="0" borderId="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34" xfId="0" applyFont="1" applyBorder="1" applyAlignment="1">
      <alignment horizontal="center" vertical="center"/>
    </xf>
    <xf numFmtId="0" fontId="100" fillId="0" borderId="62" xfId="0" applyFont="1" applyBorder="1" applyAlignment="1">
      <alignment horizontal="center" vertical="center"/>
    </xf>
    <xf numFmtId="0" fontId="100" fillId="0" borderId="53" xfId="0" applyFont="1" applyBorder="1" applyAlignment="1">
      <alignment horizontal="center" vertical="center"/>
    </xf>
    <xf numFmtId="49" fontId="116" fillId="0" borderId="9" xfId="0" applyNumberFormat="1" applyFont="1" applyBorder="1" applyAlignment="1">
      <alignment horizontal="center" vertical="center"/>
    </xf>
    <xf numFmtId="0" fontId="113" fillId="0" borderId="9" xfId="0" applyFont="1" applyFill="1" applyBorder="1" applyAlignment="1">
      <alignment vertical="center" wrapText="1"/>
    </xf>
    <xf numFmtId="7" fontId="4" fillId="0" borderId="9" xfId="56" applyFont="1" applyFill="1" applyBorder="1">
      <alignment horizontal="right" vertical="center"/>
      <protection/>
    </xf>
    <xf numFmtId="7" fontId="98" fillId="0" borderId="9" xfId="58" applyFont="1" applyFill="1">
      <alignment horizontal="right" vertical="center"/>
      <protection/>
    </xf>
    <xf numFmtId="7" fontId="4" fillId="0" borderId="18" xfId="56" applyFont="1" applyFill="1" applyBorder="1">
      <alignment horizontal="right" vertical="center"/>
      <protection/>
    </xf>
    <xf numFmtId="7" fontId="98" fillId="0" borderId="9" xfId="56" applyFont="1" applyFill="1" applyBorder="1">
      <alignment horizontal="right" vertical="center"/>
      <protection/>
    </xf>
    <xf numFmtId="10" fontId="97" fillId="0" borderId="35" xfId="0" applyNumberFormat="1" applyFont="1" applyFill="1" applyBorder="1" applyAlignment="1">
      <alignment vertical="center" wrapText="1"/>
    </xf>
    <xf numFmtId="7" fontId="4" fillId="0" borderId="27" xfId="0" applyNumberFormat="1" applyFont="1" applyBorder="1" applyAlignment="1">
      <alignment horizontal="righ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4"/>
  <sheetViews>
    <sheetView zoomScalePageLayoutView="0" workbookViewId="0" topLeftCell="A175">
      <selection activeCell="C189" sqref="C189:H189"/>
    </sheetView>
  </sheetViews>
  <sheetFormatPr defaultColWidth="9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15" customHeight="1">
      <c r="C2" s="2"/>
      <c r="G2" s="3"/>
    </row>
    <row r="3" ht="21" customHeight="1">
      <c r="E3" s="200" t="s">
        <v>536</v>
      </c>
    </row>
    <row r="4" ht="20.25" customHeight="1"/>
    <row r="5" spans="2:8" ht="39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25.5" customHeight="1" thickBot="1">
      <c r="B6" s="241" t="s">
        <v>8</v>
      </c>
      <c r="C6" s="242"/>
      <c r="D6" s="243"/>
      <c r="E6" s="221" t="s">
        <v>9</v>
      </c>
      <c r="F6" s="244">
        <f>F7+F13</f>
        <v>1035148.03</v>
      </c>
      <c r="G6" s="244">
        <f>G7+G13</f>
        <v>1042207.0800000001</v>
      </c>
      <c r="H6" s="245">
        <f>G6/F6</f>
        <v>1.0068193628306477</v>
      </c>
    </row>
    <row r="7" spans="2:8" ht="20.25" customHeight="1">
      <c r="B7" s="524"/>
      <c r="C7" s="720" t="s">
        <v>10</v>
      </c>
      <c r="D7" s="260"/>
      <c r="E7" s="233" t="s">
        <v>11</v>
      </c>
      <c r="F7" s="261">
        <f>SUM(F8:F12)</f>
        <v>32200</v>
      </c>
      <c r="G7" s="261">
        <f>SUM(G8:G12)</f>
        <v>39259.05</v>
      </c>
      <c r="H7" s="265">
        <f>G7/F7</f>
        <v>1.2192251552795033</v>
      </c>
    </row>
    <row r="8" spans="2:8" ht="25.5" customHeight="1">
      <c r="B8" s="525"/>
      <c r="C8" s="529"/>
      <c r="D8" s="864" t="s">
        <v>547</v>
      </c>
      <c r="E8" s="10" t="s">
        <v>548</v>
      </c>
      <c r="F8" s="190">
        <v>0</v>
      </c>
      <c r="G8" s="190">
        <v>6459.05</v>
      </c>
      <c r="H8" s="12">
        <v>0</v>
      </c>
    </row>
    <row r="9" spans="2:8" ht="30" customHeight="1">
      <c r="B9" s="525"/>
      <c r="C9" s="529"/>
      <c r="D9" s="749" t="s">
        <v>521</v>
      </c>
      <c r="E9" s="50" t="s">
        <v>522</v>
      </c>
      <c r="F9" s="30">
        <v>5000</v>
      </c>
      <c r="G9" s="30">
        <v>5167</v>
      </c>
      <c r="H9" s="17">
        <f aca="true" t="shared" si="0" ref="H9:H21">G9/F9</f>
        <v>1.0334</v>
      </c>
    </row>
    <row r="10" spans="2:8" ht="26.25">
      <c r="B10" s="525"/>
      <c r="C10" s="529"/>
      <c r="D10" s="532" t="s">
        <v>457</v>
      </c>
      <c r="E10" s="10" t="s">
        <v>460</v>
      </c>
      <c r="F10" s="30">
        <v>0</v>
      </c>
      <c r="G10" s="30">
        <v>8.05</v>
      </c>
      <c r="H10" s="177">
        <v>0</v>
      </c>
    </row>
    <row r="11" spans="2:8" ht="20.25" customHeight="1">
      <c r="B11" s="525"/>
      <c r="C11" s="529"/>
      <c r="D11" s="534" t="s">
        <v>37</v>
      </c>
      <c r="E11" s="10" t="s">
        <v>408</v>
      </c>
      <c r="F11" s="190">
        <v>9000</v>
      </c>
      <c r="G11" s="190">
        <v>9301.39</v>
      </c>
      <c r="H11" s="17">
        <f t="shared" si="0"/>
        <v>1.0334877777777778</v>
      </c>
    </row>
    <row r="12" spans="2:8" ht="20.25" customHeight="1">
      <c r="B12" s="525"/>
      <c r="C12" s="293"/>
      <c r="D12" s="530" t="s">
        <v>344</v>
      </c>
      <c r="E12" s="27" t="s">
        <v>345</v>
      </c>
      <c r="F12" s="190">
        <v>18200</v>
      </c>
      <c r="G12" s="190">
        <v>18323.56</v>
      </c>
      <c r="H12" s="17">
        <f t="shared" si="0"/>
        <v>1.006789010989011</v>
      </c>
    </row>
    <row r="13" spans="2:8" ht="20.25" customHeight="1">
      <c r="B13" s="524"/>
      <c r="C13" s="259" t="s">
        <v>13</v>
      </c>
      <c r="D13" s="263"/>
      <c r="E13" s="224" t="s">
        <v>14</v>
      </c>
      <c r="F13" s="264">
        <f>F14</f>
        <v>1002948.03</v>
      </c>
      <c r="G13" s="264">
        <f>G14</f>
        <v>1002948.03</v>
      </c>
      <c r="H13" s="262">
        <f t="shared" si="0"/>
        <v>1</v>
      </c>
    </row>
    <row r="14" spans="2:8" ht="33.75" customHeight="1" thickBot="1">
      <c r="B14" s="524"/>
      <c r="C14" s="13"/>
      <c r="D14" s="14">
        <v>2010</v>
      </c>
      <c r="E14" s="15" t="s">
        <v>410</v>
      </c>
      <c r="F14" s="16">
        <v>1002948.03</v>
      </c>
      <c r="G14" s="16">
        <v>1002948.03</v>
      </c>
      <c r="H14" s="17">
        <f t="shared" si="0"/>
        <v>1</v>
      </c>
    </row>
    <row r="15" spans="2:8" ht="25.5" customHeight="1" thickBot="1">
      <c r="B15" s="246" t="s">
        <v>15</v>
      </c>
      <c r="C15" s="247"/>
      <c r="D15" s="248"/>
      <c r="E15" s="249" t="s">
        <v>16</v>
      </c>
      <c r="F15" s="249">
        <f>F16</f>
        <v>5000</v>
      </c>
      <c r="G15" s="249">
        <f>G16</f>
        <v>5042.67</v>
      </c>
      <c r="H15" s="395">
        <f t="shared" si="0"/>
        <v>1.008534</v>
      </c>
    </row>
    <row r="16" spans="2:8" ht="20.25" customHeight="1">
      <c r="B16" s="539"/>
      <c r="C16" s="540" t="s">
        <v>17</v>
      </c>
      <c r="D16" s="231"/>
      <c r="E16" s="233" t="s">
        <v>18</v>
      </c>
      <c r="F16" s="261">
        <f>F17</f>
        <v>5000</v>
      </c>
      <c r="G16" s="261">
        <f>G17</f>
        <v>5042.67</v>
      </c>
      <c r="H16" s="265">
        <f t="shared" si="0"/>
        <v>1.008534</v>
      </c>
    </row>
    <row r="17" spans="2:8" ht="51" customHeight="1" thickBot="1">
      <c r="B17" s="49"/>
      <c r="C17" s="22"/>
      <c r="D17" s="23" t="s">
        <v>19</v>
      </c>
      <c r="E17" s="15" t="s">
        <v>411</v>
      </c>
      <c r="F17" s="16">
        <v>5000</v>
      </c>
      <c r="G17" s="16">
        <v>5042.67</v>
      </c>
      <c r="H17" s="17">
        <f t="shared" si="0"/>
        <v>1.008534</v>
      </c>
    </row>
    <row r="18" spans="2:8" ht="25.5" customHeight="1" thickBot="1">
      <c r="B18" s="213" t="s">
        <v>119</v>
      </c>
      <c r="C18" s="214"/>
      <c r="D18" s="214"/>
      <c r="E18" s="215" t="s">
        <v>120</v>
      </c>
      <c r="F18" s="343">
        <f>F19+F21</f>
        <v>241600</v>
      </c>
      <c r="G18" s="343">
        <f>G19+G21</f>
        <v>238343.38999999998</v>
      </c>
      <c r="H18" s="245">
        <f t="shared" si="0"/>
        <v>0.9865206539735099</v>
      </c>
    </row>
    <row r="19" spans="2:8" ht="25.5" customHeight="1">
      <c r="B19" s="721"/>
      <c r="C19" s="753" t="s">
        <v>121</v>
      </c>
      <c r="D19" s="303"/>
      <c r="E19" s="752" t="s">
        <v>122</v>
      </c>
      <c r="F19" s="344">
        <f>SUM(F20:F20)</f>
        <v>0</v>
      </c>
      <c r="G19" s="344">
        <f>SUM(G20:G20)</f>
        <v>1434.42</v>
      </c>
      <c r="H19" s="770">
        <v>0</v>
      </c>
    </row>
    <row r="20" spans="2:8" ht="25.5" customHeight="1">
      <c r="B20" s="303"/>
      <c r="C20" s="722"/>
      <c r="D20" s="192">
        <v>2950</v>
      </c>
      <c r="E20" s="29" t="s">
        <v>477</v>
      </c>
      <c r="F20" s="728">
        <v>0</v>
      </c>
      <c r="G20" s="728">
        <v>1434.42</v>
      </c>
      <c r="H20" s="452">
        <v>0</v>
      </c>
    </row>
    <row r="21" spans="2:8" ht="20.25" customHeight="1">
      <c r="B21" s="537"/>
      <c r="C21" s="751" t="s">
        <v>124</v>
      </c>
      <c r="D21" s="270"/>
      <c r="E21" s="271" t="s">
        <v>125</v>
      </c>
      <c r="F21" s="344">
        <f>SUM(F22:F24)</f>
        <v>241600</v>
      </c>
      <c r="G21" s="344">
        <f>SUM(G22:G24)</f>
        <v>236908.96999999997</v>
      </c>
      <c r="H21" s="265">
        <f t="shared" si="0"/>
        <v>0.9805834850993377</v>
      </c>
    </row>
    <row r="22" spans="2:8" ht="20.25" customHeight="1">
      <c r="B22" s="537"/>
      <c r="C22" s="754"/>
      <c r="D22" s="530" t="s">
        <v>344</v>
      </c>
      <c r="E22" s="27" t="s">
        <v>345</v>
      </c>
      <c r="F22" s="865">
        <v>0</v>
      </c>
      <c r="G22" s="865">
        <v>6000</v>
      </c>
      <c r="H22" s="177">
        <v>0</v>
      </c>
    </row>
    <row r="23" spans="2:8" ht="20.25" customHeight="1">
      <c r="B23" s="537"/>
      <c r="C23" s="754"/>
      <c r="D23" s="192">
        <v>2950</v>
      </c>
      <c r="E23" s="29" t="s">
        <v>477</v>
      </c>
      <c r="F23" s="755">
        <v>0</v>
      </c>
      <c r="G23" s="755">
        <v>4650.64</v>
      </c>
      <c r="H23" s="756">
        <v>0</v>
      </c>
    </row>
    <row r="24" spans="2:10" ht="33" customHeight="1" thickBot="1">
      <c r="B24" s="541"/>
      <c r="C24" s="542"/>
      <c r="D24" s="543">
        <v>6300</v>
      </c>
      <c r="E24" s="508" t="s">
        <v>362</v>
      </c>
      <c r="F24" s="544">
        <v>241600</v>
      </c>
      <c r="G24" s="345">
        <v>226258.33</v>
      </c>
      <c r="H24" s="17">
        <f>G24/F24</f>
        <v>0.9364997102649006</v>
      </c>
      <c r="J24" s="93"/>
    </row>
    <row r="25" spans="2:8" ht="25.5" customHeight="1" thickBot="1">
      <c r="B25" s="246" t="s">
        <v>20</v>
      </c>
      <c r="C25" s="247"/>
      <c r="D25" s="248"/>
      <c r="E25" s="249" t="s">
        <v>21</v>
      </c>
      <c r="F25" s="249">
        <f>F26</f>
        <v>205700</v>
      </c>
      <c r="G25" s="249">
        <f>G26</f>
        <v>141542.40000000002</v>
      </c>
      <c r="H25" s="395">
        <f>G25/F25</f>
        <v>0.6881011181332038</v>
      </c>
    </row>
    <row r="26" spans="2:8" ht="21" customHeight="1">
      <c r="B26" s="466"/>
      <c r="C26" s="533" t="s">
        <v>22</v>
      </c>
      <c r="D26" s="231"/>
      <c r="E26" s="233" t="s">
        <v>23</v>
      </c>
      <c r="F26" s="261">
        <f>SUM(F27:F32)</f>
        <v>205700</v>
      </c>
      <c r="G26" s="261">
        <f>SUM(G27:G32)</f>
        <v>141542.40000000002</v>
      </c>
      <c r="H26" s="265">
        <f>G26/F26</f>
        <v>0.6881011181332038</v>
      </c>
    </row>
    <row r="27" spans="2:8" ht="25.5" customHeight="1">
      <c r="B27" s="49"/>
      <c r="C27" s="21"/>
      <c r="D27" s="532" t="s">
        <v>400</v>
      </c>
      <c r="E27" s="29" t="s">
        <v>407</v>
      </c>
      <c r="F27" s="11">
        <v>10700</v>
      </c>
      <c r="G27" s="11">
        <v>10759.17</v>
      </c>
      <c r="H27" s="12">
        <f>G27/F27</f>
        <v>1.005529906542056</v>
      </c>
    </row>
    <row r="28" spans="2:8" ht="25.5" customHeight="1">
      <c r="B28" s="49"/>
      <c r="C28" s="49"/>
      <c r="D28" s="532" t="s">
        <v>457</v>
      </c>
      <c r="E28" s="10" t="s">
        <v>460</v>
      </c>
      <c r="F28" s="11">
        <v>0</v>
      </c>
      <c r="G28" s="11">
        <v>8.05</v>
      </c>
      <c r="H28" s="12">
        <v>0</v>
      </c>
    </row>
    <row r="29" spans="2:8" ht="51" customHeight="1">
      <c r="B29" s="49"/>
      <c r="C29" s="49"/>
      <c r="D29" s="532" t="s">
        <v>19</v>
      </c>
      <c r="E29" s="15" t="s">
        <v>411</v>
      </c>
      <c r="F29" s="11">
        <v>95000</v>
      </c>
      <c r="G29" s="11">
        <v>84303.32</v>
      </c>
      <c r="H29" s="12">
        <f aca="true" t="shared" si="1" ref="H29:H38">G29/F29</f>
        <v>0.8874033684210527</v>
      </c>
    </row>
    <row r="30" spans="2:8" ht="26.25" customHeight="1">
      <c r="B30" s="49"/>
      <c r="C30" s="49"/>
      <c r="D30" s="534" t="s">
        <v>549</v>
      </c>
      <c r="E30" s="15" t="s">
        <v>550</v>
      </c>
      <c r="F30" s="11">
        <v>0</v>
      </c>
      <c r="G30" s="11">
        <v>5955.36</v>
      </c>
      <c r="H30" s="12">
        <v>0</v>
      </c>
    </row>
    <row r="31" spans="2:8" ht="28.5" customHeight="1">
      <c r="B31" s="49"/>
      <c r="C31" s="49"/>
      <c r="D31" s="725" t="s">
        <v>349</v>
      </c>
      <c r="E31" s="10" t="s">
        <v>350</v>
      </c>
      <c r="F31" s="11">
        <v>100000</v>
      </c>
      <c r="G31" s="11">
        <v>40416.18</v>
      </c>
      <c r="H31" s="12">
        <f t="shared" si="1"/>
        <v>0.4041618</v>
      </c>
    </row>
    <row r="32" spans="1:8" ht="28.5" customHeight="1" thickBot="1">
      <c r="A32" s="604"/>
      <c r="B32" s="427"/>
      <c r="C32" s="427"/>
      <c r="D32" s="534" t="s">
        <v>37</v>
      </c>
      <c r="E32" s="10" t="s">
        <v>408</v>
      </c>
      <c r="F32" s="55">
        <v>0</v>
      </c>
      <c r="G32" s="55">
        <v>100.32</v>
      </c>
      <c r="H32" s="732">
        <v>0</v>
      </c>
    </row>
    <row r="33" spans="2:8" ht="25.5" customHeight="1" thickBot="1">
      <c r="B33" s="246" t="s">
        <v>26</v>
      </c>
      <c r="C33" s="247"/>
      <c r="D33" s="248"/>
      <c r="E33" s="249" t="s">
        <v>27</v>
      </c>
      <c r="F33" s="249">
        <f>F34+F37+F42</f>
        <v>102710</v>
      </c>
      <c r="G33" s="249">
        <f>G34+G37+G42</f>
        <v>119342.87</v>
      </c>
      <c r="H33" s="395">
        <f t="shared" si="1"/>
        <v>1.161940122675494</v>
      </c>
    </row>
    <row r="34" spans="2:8" ht="21" customHeight="1">
      <c r="B34" s="466"/>
      <c r="C34" s="533" t="s">
        <v>28</v>
      </c>
      <c r="D34" s="231"/>
      <c r="E34" s="233" t="s">
        <v>29</v>
      </c>
      <c r="F34" s="261">
        <f>F35+F36</f>
        <v>72210</v>
      </c>
      <c r="G34" s="261">
        <f>G35+G36</f>
        <v>72196.34</v>
      </c>
      <c r="H34" s="265">
        <f t="shared" si="1"/>
        <v>0.9998108295249964</v>
      </c>
    </row>
    <row r="35" spans="2:8" ht="33" customHeight="1">
      <c r="B35" s="49"/>
      <c r="C35" s="21"/>
      <c r="D35" s="532" t="s">
        <v>30</v>
      </c>
      <c r="E35" s="15" t="s">
        <v>410</v>
      </c>
      <c r="F35" s="11">
        <v>72210</v>
      </c>
      <c r="G35" s="11">
        <v>72183.94</v>
      </c>
      <c r="H35" s="12">
        <f t="shared" si="1"/>
        <v>0.999639108156765</v>
      </c>
    </row>
    <row r="36" spans="2:8" ht="33" customHeight="1">
      <c r="B36" s="538"/>
      <c r="C36" s="441"/>
      <c r="D36" s="532" t="s">
        <v>31</v>
      </c>
      <c r="E36" s="10" t="s">
        <v>32</v>
      </c>
      <c r="F36" s="54">
        <v>0</v>
      </c>
      <c r="G36" s="54">
        <v>12.4</v>
      </c>
      <c r="H36" s="12">
        <v>0</v>
      </c>
    </row>
    <row r="37" spans="2:8" ht="19.5" customHeight="1">
      <c r="B37" s="466"/>
      <c r="C37" s="536" t="s">
        <v>33</v>
      </c>
      <c r="D37" s="223"/>
      <c r="E37" s="224" t="s">
        <v>34</v>
      </c>
      <c r="F37" s="264">
        <f>SUM(F38:F41)</f>
        <v>30000</v>
      </c>
      <c r="G37" s="264">
        <f>SUM(G38:G41)</f>
        <v>46720.38</v>
      </c>
      <c r="H37" s="262">
        <f t="shared" si="1"/>
        <v>1.557346</v>
      </c>
    </row>
    <row r="38" spans="2:8" ht="30" customHeight="1">
      <c r="B38" s="466"/>
      <c r="C38" s="84"/>
      <c r="D38" s="534" t="s">
        <v>36</v>
      </c>
      <c r="E38" s="10" t="s">
        <v>412</v>
      </c>
      <c r="F38" s="11">
        <v>6000</v>
      </c>
      <c r="G38" s="11">
        <v>7200</v>
      </c>
      <c r="H38" s="12">
        <f t="shared" si="1"/>
        <v>1.2</v>
      </c>
    </row>
    <row r="39" spans="2:8" ht="20.25" customHeight="1">
      <c r="B39" s="49"/>
      <c r="C39" s="49"/>
      <c r="D39" s="534" t="s">
        <v>37</v>
      </c>
      <c r="E39" s="10" t="s">
        <v>408</v>
      </c>
      <c r="F39" s="11">
        <v>22000</v>
      </c>
      <c r="G39" s="11">
        <v>35467.57</v>
      </c>
      <c r="H39" s="12">
        <f>G39/F39</f>
        <v>1.6121622727272726</v>
      </c>
    </row>
    <row r="40" spans="2:8" ht="20.25" customHeight="1">
      <c r="B40" s="49"/>
      <c r="C40" s="49"/>
      <c r="D40" s="167" t="s">
        <v>12</v>
      </c>
      <c r="E40" s="15" t="s">
        <v>409</v>
      </c>
      <c r="F40" s="376">
        <v>0</v>
      </c>
      <c r="G40" s="376">
        <v>1000</v>
      </c>
      <c r="H40" s="17">
        <v>0</v>
      </c>
    </row>
    <row r="41" spans="2:8" ht="20.25" customHeight="1">
      <c r="B41" s="49"/>
      <c r="C41" s="31"/>
      <c r="D41" s="530" t="s">
        <v>344</v>
      </c>
      <c r="E41" s="27" t="s">
        <v>345</v>
      </c>
      <c r="F41" s="376">
        <v>2000</v>
      </c>
      <c r="G41" s="376">
        <v>3052.81</v>
      </c>
      <c r="H41" s="17">
        <f>G41/F41</f>
        <v>1.526405</v>
      </c>
    </row>
    <row r="42" spans="2:8" ht="20.25" customHeight="1">
      <c r="B42" s="49"/>
      <c r="C42" s="203" t="s">
        <v>439</v>
      </c>
      <c r="D42" s="223"/>
      <c r="E42" s="224" t="s">
        <v>440</v>
      </c>
      <c r="F42" s="264">
        <f>F43</f>
        <v>500</v>
      </c>
      <c r="G42" s="264">
        <f>G43</f>
        <v>426.15</v>
      </c>
      <c r="H42" s="262">
        <f>G42/F42</f>
        <v>0.8523</v>
      </c>
    </row>
    <row r="43" spans="2:8" ht="20.25" customHeight="1" thickBot="1">
      <c r="B43" s="49"/>
      <c r="C43" s="22"/>
      <c r="D43" s="167" t="s">
        <v>37</v>
      </c>
      <c r="E43" s="15" t="s">
        <v>408</v>
      </c>
      <c r="F43" s="16">
        <v>500</v>
      </c>
      <c r="G43" s="16">
        <v>426.15</v>
      </c>
      <c r="H43" s="17">
        <f>G43/F43</f>
        <v>0.8523</v>
      </c>
    </row>
    <row r="44" spans="2:8" ht="38.25" customHeight="1" thickBot="1">
      <c r="B44" s="250" t="s">
        <v>38</v>
      </c>
      <c r="C44" s="247"/>
      <c r="D44" s="248"/>
      <c r="E44" s="249" t="s">
        <v>39</v>
      </c>
      <c r="F44" s="249">
        <f>F45+F47+F49</f>
        <v>52194</v>
      </c>
      <c r="G44" s="249">
        <f>G45+G47+G49</f>
        <v>52194</v>
      </c>
      <c r="H44" s="395">
        <f aca="true" t="shared" si="2" ref="H44:H63">G44/F44</f>
        <v>1</v>
      </c>
    </row>
    <row r="45" spans="2:8" ht="32.25" customHeight="1">
      <c r="B45" s="466"/>
      <c r="C45" s="266" t="s">
        <v>40</v>
      </c>
      <c r="D45" s="231"/>
      <c r="E45" s="233" t="s">
        <v>41</v>
      </c>
      <c r="F45" s="261">
        <f>F46</f>
        <v>1774</v>
      </c>
      <c r="G45" s="261">
        <f>G46</f>
        <v>1774</v>
      </c>
      <c r="H45" s="265">
        <f t="shared" si="2"/>
        <v>1</v>
      </c>
    </row>
    <row r="46" spans="2:8" ht="31.5" customHeight="1">
      <c r="B46" s="49"/>
      <c r="C46" s="22"/>
      <c r="D46" s="23" t="s">
        <v>30</v>
      </c>
      <c r="E46" s="15" t="s">
        <v>410</v>
      </c>
      <c r="F46" s="16">
        <v>1774</v>
      </c>
      <c r="G46" s="16">
        <v>1774</v>
      </c>
      <c r="H46" s="12">
        <f t="shared" si="2"/>
        <v>1</v>
      </c>
    </row>
    <row r="47" spans="2:8" ht="31.5" customHeight="1">
      <c r="B47" s="49"/>
      <c r="C47" s="223" t="s">
        <v>551</v>
      </c>
      <c r="D47" s="223"/>
      <c r="E47" s="224" t="s">
        <v>552</v>
      </c>
      <c r="F47" s="264">
        <f>F48</f>
        <v>26033</v>
      </c>
      <c r="G47" s="264">
        <f>G48</f>
        <v>26033</v>
      </c>
      <c r="H47" s="265">
        <f t="shared" si="2"/>
        <v>1</v>
      </c>
    </row>
    <row r="48" spans="2:8" ht="31.5" customHeight="1">
      <c r="B48" s="49"/>
      <c r="C48" s="22"/>
      <c r="D48" s="23" t="s">
        <v>30</v>
      </c>
      <c r="E48" s="15" t="s">
        <v>410</v>
      </c>
      <c r="F48" s="16">
        <v>26033</v>
      </c>
      <c r="G48" s="16">
        <v>26033</v>
      </c>
      <c r="H48" s="12">
        <f>G48/F48</f>
        <v>1</v>
      </c>
    </row>
    <row r="49" spans="2:8" ht="20.25" customHeight="1">
      <c r="B49" s="49"/>
      <c r="C49" s="223">
        <v>75113</v>
      </c>
      <c r="D49" s="223"/>
      <c r="E49" s="224" t="s">
        <v>523</v>
      </c>
      <c r="F49" s="264">
        <f>F50</f>
        <v>24387</v>
      </c>
      <c r="G49" s="264">
        <f>G50</f>
        <v>24387</v>
      </c>
      <c r="H49" s="265">
        <f t="shared" si="2"/>
        <v>1</v>
      </c>
    </row>
    <row r="50" spans="2:8" ht="31.5" customHeight="1" thickBot="1">
      <c r="B50" s="49"/>
      <c r="C50" s="427"/>
      <c r="D50" s="757" t="s">
        <v>30</v>
      </c>
      <c r="E50" s="758" t="s">
        <v>410</v>
      </c>
      <c r="F50" s="55">
        <v>24387</v>
      </c>
      <c r="G50" s="55">
        <v>24387</v>
      </c>
      <c r="H50" s="17">
        <f>G50/F50</f>
        <v>1</v>
      </c>
    </row>
    <row r="51" spans="2:8" ht="24.75" customHeight="1" thickBot="1">
      <c r="B51" s="213" t="s">
        <v>163</v>
      </c>
      <c r="C51" s="214"/>
      <c r="D51" s="214"/>
      <c r="E51" s="215" t="s">
        <v>378</v>
      </c>
      <c r="F51" s="348">
        <f>F52</f>
        <v>0</v>
      </c>
      <c r="G51" s="348">
        <f>G52</f>
        <v>10569.11</v>
      </c>
      <c r="H51" s="394">
        <v>0</v>
      </c>
    </row>
    <row r="52" spans="2:8" ht="24.75" customHeight="1">
      <c r="B52" s="466"/>
      <c r="C52" s="234" t="s">
        <v>165</v>
      </c>
      <c r="D52" s="231"/>
      <c r="E52" s="233" t="s">
        <v>238</v>
      </c>
      <c r="F52" s="261">
        <f>F53</f>
        <v>0</v>
      </c>
      <c r="G52" s="261">
        <f>G53</f>
        <v>10569.11</v>
      </c>
      <c r="H52" s="265">
        <v>0</v>
      </c>
    </row>
    <row r="53" spans="2:8" ht="21" customHeight="1" thickBot="1">
      <c r="B53" s="731"/>
      <c r="C53" s="427"/>
      <c r="D53" s="532" t="s">
        <v>24</v>
      </c>
      <c r="E53" s="10" t="s">
        <v>25</v>
      </c>
      <c r="F53" s="55">
        <v>0</v>
      </c>
      <c r="G53" s="55">
        <v>10569.11</v>
      </c>
      <c r="H53" s="12">
        <v>0</v>
      </c>
    </row>
    <row r="54" spans="2:8" ht="57.75" customHeight="1" thickBot="1">
      <c r="B54" s="251" t="s">
        <v>42</v>
      </c>
      <c r="C54" s="523"/>
      <c r="D54" s="214"/>
      <c r="E54" s="215" t="s">
        <v>43</v>
      </c>
      <c r="F54" s="215">
        <f>F55+F57+F64+F72+F82</f>
        <v>14702508</v>
      </c>
      <c r="G54" s="215">
        <f>G55+G57+G64+G72+G82</f>
        <v>15023832.830000002</v>
      </c>
      <c r="H54" s="394">
        <f t="shared" si="2"/>
        <v>1.0218551032245655</v>
      </c>
    </row>
    <row r="55" spans="2:8" ht="21" customHeight="1">
      <c r="B55" s="552"/>
      <c r="C55" s="353" t="s">
        <v>276</v>
      </c>
      <c r="D55" s="228"/>
      <c r="E55" s="229" t="s">
        <v>279</v>
      </c>
      <c r="F55" s="229">
        <f>SUM(F56:F56)</f>
        <v>12000</v>
      </c>
      <c r="G55" s="229">
        <f>SUM(G56:G56)</f>
        <v>8807.51</v>
      </c>
      <c r="H55" s="265">
        <f t="shared" si="2"/>
        <v>0.7339591666666667</v>
      </c>
    </row>
    <row r="56" spans="2:8" ht="28.5" customHeight="1">
      <c r="B56" s="552"/>
      <c r="C56" s="52"/>
      <c r="D56" s="534" t="s">
        <v>54</v>
      </c>
      <c r="E56" s="10" t="s">
        <v>413</v>
      </c>
      <c r="F56" s="53">
        <v>12000</v>
      </c>
      <c r="G56" s="53">
        <v>8807.51</v>
      </c>
      <c r="H56" s="17">
        <f>G56/F56</f>
        <v>0.7339591666666667</v>
      </c>
    </row>
    <row r="57" spans="2:8" ht="51" customHeight="1">
      <c r="B57" s="466"/>
      <c r="C57" s="536" t="s">
        <v>44</v>
      </c>
      <c r="D57" s="223"/>
      <c r="E57" s="224" t="s">
        <v>45</v>
      </c>
      <c r="F57" s="264">
        <f>SUM(F58:F63)</f>
        <v>3282000</v>
      </c>
      <c r="G57" s="264">
        <f>SUM(G58:G63)</f>
        <v>3482929.35</v>
      </c>
      <c r="H57" s="262">
        <f t="shared" si="2"/>
        <v>1.0612216179159049</v>
      </c>
    </row>
    <row r="58" spans="2:8" ht="21" customHeight="1">
      <c r="B58" s="49"/>
      <c r="C58" s="21"/>
      <c r="D58" s="532" t="s">
        <v>46</v>
      </c>
      <c r="E58" s="10" t="s">
        <v>414</v>
      </c>
      <c r="F58" s="11">
        <v>3000000</v>
      </c>
      <c r="G58" s="11">
        <v>3139530.75</v>
      </c>
      <c r="H58" s="12">
        <f t="shared" si="2"/>
        <v>1.04651025</v>
      </c>
    </row>
    <row r="59" spans="2:8" ht="21" customHeight="1">
      <c r="B59" s="49"/>
      <c r="C59" s="49"/>
      <c r="D59" s="532" t="s">
        <v>48</v>
      </c>
      <c r="E59" s="10" t="s">
        <v>415</v>
      </c>
      <c r="F59" s="11">
        <v>120000</v>
      </c>
      <c r="G59" s="11">
        <v>156399</v>
      </c>
      <c r="H59" s="12">
        <f t="shared" si="2"/>
        <v>1.303325</v>
      </c>
    </row>
    <row r="60" spans="2:8" ht="21" customHeight="1">
      <c r="B60" s="49"/>
      <c r="C60" s="49"/>
      <c r="D60" s="532" t="s">
        <v>49</v>
      </c>
      <c r="E60" s="10" t="s">
        <v>416</v>
      </c>
      <c r="F60" s="11">
        <v>26000</v>
      </c>
      <c r="G60" s="11">
        <v>28701</v>
      </c>
      <c r="H60" s="12">
        <f t="shared" si="2"/>
        <v>1.1038846153846154</v>
      </c>
    </row>
    <row r="61" spans="2:8" ht="21" customHeight="1">
      <c r="B61" s="49"/>
      <c r="C61" s="49"/>
      <c r="D61" s="532" t="s">
        <v>50</v>
      </c>
      <c r="E61" s="10" t="s">
        <v>450</v>
      </c>
      <c r="F61" s="11">
        <v>130000</v>
      </c>
      <c r="G61" s="11">
        <v>130890</v>
      </c>
      <c r="H61" s="12">
        <f t="shared" si="2"/>
        <v>1.006846153846154</v>
      </c>
    </row>
    <row r="62" spans="2:8" ht="21" customHeight="1">
      <c r="B62" s="49"/>
      <c r="C62" s="49"/>
      <c r="D62" s="532" t="s">
        <v>51</v>
      </c>
      <c r="E62" s="10" t="s">
        <v>418</v>
      </c>
      <c r="F62" s="11">
        <v>2000</v>
      </c>
      <c r="G62" s="11">
        <v>21633.18</v>
      </c>
      <c r="H62" s="12">
        <f t="shared" si="2"/>
        <v>10.81659</v>
      </c>
    </row>
    <row r="63" spans="2:8" ht="21" customHeight="1">
      <c r="B63" s="49"/>
      <c r="C63" s="31"/>
      <c r="D63" s="532" t="s">
        <v>52</v>
      </c>
      <c r="E63" s="10" t="s">
        <v>419</v>
      </c>
      <c r="F63" s="11">
        <v>4000</v>
      </c>
      <c r="G63" s="11">
        <v>5775.42</v>
      </c>
      <c r="H63" s="12">
        <f t="shared" si="2"/>
        <v>1.443855</v>
      </c>
    </row>
    <row r="64" spans="2:8" ht="61.5" customHeight="1">
      <c r="B64" s="466"/>
      <c r="C64" s="536">
        <v>75616</v>
      </c>
      <c r="D64" s="223"/>
      <c r="E64" s="224" t="s">
        <v>53</v>
      </c>
      <c r="F64" s="264">
        <f>SUM(F65:F71)</f>
        <v>3447000</v>
      </c>
      <c r="G64" s="264">
        <f>SUM(G65:G71)</f>
        <v>3808813.0200000005</v>
      </c>
      <c r="H64" s="262">
        <f aca="true" t="shared" si="3" ref="H64:H80">G64/F64</f>
        <v>1.1049646127067017</v>
      </c>
    </row>
    <row r="65" spans="2:8" ht="21" customHeight="1">
      <c r="B65" s="49"/>
      <c r="C65" s="21"/>
      <c r="D65" s="532" t="s">
        <v>46</v>
      </c>
      <c r="E65" s="10" t="s">
        <v>414</v>
      </c>
      <c r="F65" s="11">
        <v>1600000</v>
      </c>
      <c r="G65" s="11">
        <v>1670984.27</v>
      </c>
      <c r="H65" s="12">
        <f t="shared" si="3"/>
        <v>1.04436516875</v>
      </c>
    </row>
    <row r="66" spans="2:8" ht="21" customHeight="1">
      <c r="B66" s="49"/>
      <c r="C66" s="49"/>
      <c r="D66" s="532" t="s">
        <v>48</v>
      </c>
      <c r="E66" s="10" t="s">
        <v>415</v>
      </c>
      <c r="F66" s="11">
        <v>1100000</v>
      </c>
      <c r="G66" s="11">
        <v>1153502.4</v>
      </c>
      <c r="H66" s="12">
        <f t="shared" si="3"/>
        <v>1.0486385454545453</v>
      </c>
    </row>
    <row r="67" spans="2:8" ht="21" customHeight="1">
      <c r="B67" s="49"/>
      <c r="C67" s="49"/>
      <c r="D67" s="532" t="s">
        <v>49</v>
      </c>
      <c r="E67" s="10" t="s">
        <v>416</v>
      </c>
      <c r="F67" s="11">
        <v>5000</v>
      </c>
      <c r="G67" s="11">
        <v>4663.64</v>
      </c>
      <c r="H67" s="12">
        <f t="shared" si="3"/>
        <v>0.9327280000000001</v>
      </c>
    </row>
    <row r="68" spans="2:8" ht="21" customHeight="1">
      <c r="B68" s="49"/>
      <c r="C68" s="49"/>
      <c r="D68" s="532" t="s">
        <v>50</v>
      </c>
      <c r="E68" s="10" t="s">
        <v>450</v>
      </c>
      <c r="F68" s="11">
        <v>330000</v>
      </c>
      <c r="G68" s="11">
        <v>330205.02</v>
      </c>
      <c r="H68" s="12">
        <f t="shared" si="3"/>
        <v>1.0006212727272727</v>
      </c>
    </row>
    <row r="69" spans="2:8" ht="21" customHeight="1">
      <c r="B69" s="49"/>
      <c r="C69" s="49"/>
      <c r="D69" s="532" t="s">
        <v>55</v>
      </c>
      <c r="E69" s="10" t="s">
        <v>417</v>
      </c>
      <c r="F69" s="11">
        <v>16000</v>
      </c>
      <c r="G69" s="11">
        <v>7551</v>
      </c>
      <c r="H69" s="12">
        <f t="shared" si="3"/>
        <v>0.4719375</v>
      </c>
    </row>
    <row r="70" spans="2:8" ht="21" customHeight="1">
      <c r="B70" s="49"/>
      <c r="C70" s="49"/>
      <c r="D70" s="532" t="s">
        <v>51</v>
      </c>
      <c r="E70" s="10" t="s">
        <v>418</v>
      </c>
      <c r="F70" s="11">
        <v>386000</v>
      </c>
      <c r="G70" s="11">
        <v>612340.28</v>
      </c>
      <c r="H70" s="12">
        <f t="shared" si="3"/>
        <v>1.5863737823834199</v>
      </c>
    </row>
    <row r="71" spans="2:8" ht="21" customHeight="1">
      <c r="B71" s="49"/>
      <c r="C71" s="31"/>
      <c r="D71" s="532" t="s">
        <v>52</v>
      </c>
      <c r="E71" s="10" t="s">
        <v>419</v>
      </c>
      <c r="F71" s="11">
        <v>10000</v>
      </c>
      <c r="G71" s="11">
        <v>29566.41</v>
      </c>
      <c r="H71" s="12">
        <f t="shared" si="3"/>
        <v>2.956641</v>
      </c>
    </row>
    <row r="72" spans="2:8" ht="27">
      <c r="B72" s="466"/>
      <c r="C72" s="533" t="s">
        <v>56</v>
      </c>
      <c r="D72" s="223"/>
      <c r="E72" s="224" t="s">
        <v>57</v>
      </c>
      <c r="F72" s="264">
        <f>SUM(F73:F81)</f>
        <v>372000</v>
      </c>
      <c r="G72" s="264">
        <f>SUM(G73:G81)</f>
        <v>476004.12</v>
      </c>
      <c r="H72" s="262">
        <f t="shared" si="3"/>
        <v>1.2795809677419354</v>
      </c>
    </row>
    <row r="73" spans="2:8" ht="21" customHeight="1">
      <c r="B73" s="553"/>
      <c r="C73" s="554"/>
      <c r="D73" s="532" t="s">
        <v>58</v>
      </c>
      <c r="E73" s="10" t="s">
        <v>59</v>
      </c>
      <c r="F73" s="11">
        <v>25000</v>
      </c>
      <c r="G73" s="11">
        <v>34347.7</v>
      </c>
      <c r="H73" s="12">
        <f t="shared" si="3"/>
        <v>1.373908</v>
      </c>
    </row>
    <row r="74" spans="2:8" ht="21" customHeight="1">
      <c r="B74" s="553"/>
      <c r="C74" s="538"/>
      <c r="D74" s="532" t="s">
        <v>60</v>
      </c>
      <c r="E74" s="10" t="s">
        <v>61</v>
      </c>
      <c r="F74" s="11">
        <v>50000</v>
      </c>
      <c r="G74" s="11">
        <v>76413.35</v>
      </c>
      <c r="H74" s="12">
        <f t="shared" si="3"/>
        <v>1.528267</v>
      </c>
    </row>
    <row r="75" spans="2:8" ht="21" customHeight="1">
      <c r="B75" s="553"/>
      <c r="C75" s="538"/>
      <c r="D75" s="532" t="s">
        <v>62</v>
      </c>
      <c r="E75" s="10" t="s">
        <v>420</v>
      </c>
      <c r="F75" s="11">
        <v>187000</v>
      </c>
      <c r="G75" s="11">
        <v>186885.26</v>
      </c>
      <c r="H75" s="12">
        <f t="shared" si="3"/>
        <v>0.9993864171122995</v>
      </c>
    </row>
    <row r="76" spans="2:12" ht="35.25" customHeight="1">
      <c r="B76" s="553"/>
      <c r="C76" s="538"/>
      <c r="D76" s="532" t="s">
        <v>35</v>
      </c>
      <c r="E76" s="10" t="s">
        <v>374</v>
      </c>
      <c r="F76" s="54">
        <v>80000</v>
      </c>
      <c r="G76" s="446">
        <v>146284.8</v>
      </c>
      <c r="H76" s="384">
        <f t="shared" si="3"/>
        <v>1.82856</v>
      </c>
      <c r="K76" s="498"/>
      <c r="L76" s="898"/>
    </row>
    <row r="77" spans="2:8" ht="35.25" customHeight="1">
      <c r="B77" s="553"/>
      <c r="C77" s="538"/>
      <c r="D77" s="532" t="s">
        <v>35</v>
      </c>
      <c r="E77" s="10" t="s">
        <v>375</v>
      </c>
      <c r="F77" s="54">
        <v>5000</v>
      </c>
      <c r="G77" s="446">
        <v>0</v>
      </c>
      <c r="H77" s="384">
        <v>0</v>
      </c>
    </row>
    <row r="78" spans="2:8" ht="35.25" customHeight="1">
      <c r="B78" s="553"/>
      <c r="C78" s="538"/>
      <c r="D78" s="532" t="s">
        <v>35</v>
      </c>
      <c r="E78" s="10" t="s">
        <v>376</v>
      </c>
      <c r="F78" s="54">
        <v>15000</v>
      </c>
      <c r="G78" s="446">
        <v>15032.02</v>
      </c>
      <c r="H78" s="384">
        <f t="shared" si="3"/>
        <v>1.0021346666666666</v>
      </c>
    </row>
    <row r="79" spans="2:8" ht="35.25" customHeight="1">
      <c r="B79" s="553"/>
      <c r="C79" s="538"/>
      <c r="D79" s="532" t="s">
        <v>457</v>
      </c>
      <c r="E79" s="10" t="s">
        <v>460</v>
      </c>
      <c r="F79" s="11">
        <v>3000</v>
      </c>
      <c r="G79" s="446">
        <v>6287.6</v>
      </c>
      <c r="H79" s="384">
        <f t="shared" si="3"/>
        <v>2.0958666666666668</v>
      </c>
    </row>
    <row r="80" spans="2:8" ht="21" customHeight="1">
      <c r="B80" s="553"/>
      <c r="C80" s="538"/>
      <c r="D80" s="532" t="s">
        <v>24</v>
      </c>
      <c r="E80" s="10" t="s">
        <v>25</v>
      </c>
      <c r="F80" s="11">
        <v>6000</v>
      </c>
      <c r="G80" s="11">
        <v>10221.56</v>
      </c>
      <c r="H80" s="12">
        <f t="shared" si="3"/>
        <v>1.7035933333333333</v>
      </c>
    </row>
    <row r="81" spans="2:8" ht="21" customHeight="1">
      <c r="B81" s="553"/>
      <c r="C81" s="441"/>
      <c r="D81" s="532" t="s">
        <v>52</v>
      </c>
      <c r="E81" s="10" t="s">
        <v>419</v>
      </c>
      <c r="F81" s="11">
        <v>1000</v>
      </c>
      <c r="G81" s="11">
        <v>531.83</v>
      </c>
      <c r="H81" s="12">
        <f>G81/F81</f>
        <v>0.53183</v>
      </c>
    </row>
    <row r="82" spans="2:8" ht="30.75" customHeight="1">
      <c r="B82" s="466"/>
      <c r="C82" s="533" t="s">
        <v>63</v>
      </c>
      <c r="D82" s="223"/>
      <c r="E82" s="224" t="s">
        <v>64</v>
      </c>
      <c r="F82" s="264">
        <f>F83+F84</f>
        <v>7589508</v>
      </c>
      <c r="G82" s="264">
        <f>G83+G84</f>
        <v>7247278.83</v>
      </c>
      <c r="H82" s="262">
        <f aca="true" t="shared" si="4" ref="H82:H99">G82/F82</f>
        <v>0.9549075948006116</v>
      </c>
    </row>
    <row r="83" spans="2:8" ht="21" customHeight="1">
      <c r="B83" s="553"/>
      <c r="C83" s="554"/>
      <c r="D83" s="532" t="s">
        <v>65</v>
      </c>
      <c r="E83" s="10" t="s">
        <v>279</v>
      </c>
      <c r="F83" s="11">
        <v>6589508</v>
      </c>
      <c r="G83" s="11">
        <v>6651813</v>
      </c>
      <c r="H83" s="12">
        <f t="shared" si="4"/>
        <v>1.0094551823899447</v>
      </c>
    </row>
    <row r="84" spans="2:8" ht="21" customHeight="1" thickBot="1">
      <c r="B84" s="553"/>
      <c r="C84" s="538"/>
      <c r="D84" s="546" t="s">
        <v>66</v>
      </c>
      <c r="E84" s="15" t="s">
        <v>421</v>
      </c>
      <c r="F84" s="16">
        <v>1000000</v>
      </c>
      <c r="G84" s="16">
        <v>595465.83</v>
      </c>
      <c r="H84" s="17">
        <f t="shared" si="4"/>
        <v>0.59546583</v>
      </c>
    </row>
    <row r="85" spans="2:8" ht="25.5" customHeight="1" thickBot="1">
      <c r="B85" s="251" t="s">
        <v>67</v>
      </c>
      <c r="C85" s="523"/>
      <c r="D85" s="214"/>
      <c r="E85" s="215" t="s">
        <v>68</v>
      </c>
      <c r="F85" s="436">
        <f>F86+F88+F90</f>
        <v>10820050</v>
      </c>
      <c r="G85" s="436">
        <f>G86+G88+G90</f>
        <v>10820793.23</v>
      </c>
      <c r="H85" s="253">
        <f t="shared" si="4"/>
        <v>1.0000686900707483</v>
      </c>
    </row>
    <row r="86" spans="2:8" ht="27">
      <c r="B86" s="466"/>
      <c r="C86" s="266" t="s">
        <v>69</v>
      </c>
      <c r="D86" s="231"/>
      <c r="E86" s="233" t="s">
        <v>70</v>
      </c>
      <c r="F86" s="261">
        <f>F87</f>
        <v>8458817</v>
      </c>
      <c r="G86" s="261">
        <f>G87</f>
        <v>8458817</v>
      </c>
      <c r="H86" s="265">
        <f t="shared" si="4"/>
        <v>1</v>
      </c>
    </row>
    <row r="87" spans="2:8" ht="21" customHeight="1">
      <c r="B87" s="49"/>
      <c r="C87" s="25"/>
      <c r="D87" s="26" t="s">
        <v>71</v>
      </c>
      <c r="E87" s="10" t="s">
        <v>422</v>
      </c>
      <c r="F87" s="11">
        <v>8458817</v>
      </c>
      <c r="G87" s="11">
        <v>8458817</v>
      </c>
      <c r="H87" s="12">
        <f t="shared" si="4"/>
        <v>1</v>
      </c>
    </row>
    <row r="88" spans="2:8" ht="21" customHeight="1">
      <c r="B88" s="466"/>
      <c r="C88" s="267" t="s">
        <v>72</v>
      </c>
      <c r="D88" s="223"/>
      <c r="E88" s="224" t="s">
        <v>73</v>
      </c>
      <c r="F88" s="264">
        <f>F89</f>
        <v>2227866</v>
      </c>
      <c r="G88" s="264">
        <f>G89</f>
        <v>2227866</v>
      </c>
      <c r="H88" s="262">
        <f t="shared" si="4"/>
        <v>1</v>
      </c>
    </row>
    <row r="89" spans="2:8" ht="21" customHeight="1">
      <c r="B89" s="49"/>
      <c r="C89" s="25"/>
      <c r="D89" s="26" t="s">
        <v>71</v>
      </c>
      <c r="E89" s="10" t="s">
        <v>422</v>
      </c>
      <c r="F89" s="11">
        <v>2227866</v>
      </c>
      <c r="G89" s="11">
        <v>2227866</v>
      </c>
      <c r="H89" s="12">
        <f t="shared" si="4"/>
        <v>1</v>
      </c>
    </row>
    <row r="90" spans="2:8" ht="21" customHeight="1">
      <c r="B90" s="49"/>
      <c r="C90" s="547" t="s">
        <v>291</v>
      </c>
      <c r="D90" s="270"/>
      <c r="E90" s="271" t="s">
        <v>292</v>
      </c>
      <c r="F90" s="272">
        <f>SUM(F91:F95)</f>
        <v>133367</v>
      </c>
      <c r="G90" s="272">
        <f>SUM(G91:G95)</f>
        <v>134110.22999999998</v>
      </c>
      <c r="H90" s="209">
        <f t="shared" si="4"/>
        <v>1.0055728178634893</v>
      </c>
    </row>
    <row r="91" spans="2:8" ht="21" customHeight="1">
      <c r="B91" s="49"/>
      <c r="C91" s="555"/>
      <c r="D91" s="527" t="s">
        <v>458</v>
      </c>
      <c r="E91" s="432" t="s">
        <v>461</v>
      </c>
      <c r="F91" s="454">
        <v>0</v>
      </c>
      <c r="G91" s="454">
        <v>736.68</v>
      </c>
      <c r="H91" s="177">
        <v>0</v>
      </c>
    </row>
    <row r="92" spans="2:8" ht="28.5" customHeight="1">
      <c r="B92" s="49"/>
      <c r="C92" s="556"/>
      <c r="D92" s="26" t="s">
        <v>78</v>
      </c>
      <c r="E92" s="10" t="s">
        <v>79</v>
      </c>
      <c r="F92" s="743">
        <v>86600</v>
      </c>
      <c r="G92" s="743">
        <v>86602.8</v>
      </c>
      <c r="H92" s="12">
        <f t="shared" si="4"/>
        <v>1.0000323325635103</v>
      </c>
    </row>
    <row r="93" spans="2:8" ht="28.5" customHeight="1">
      <c r="B93" s="49"/>
      <c r="C93" s="556"/>
      <c r="D93" s="76">
        <v>2990</v>
      </c>
      <c r="E93" s="74" t="s">
        <v>553</v>
      </c>
      <c r="F93" s="743">
        <v>20457</v>
      </c>
      <c r="G93" s="743">
        <v>20457.2</v>
      </c>
      <c r="H93" s="12">
        <f t="shared" si="4"/>
        <v>1.0000097766045852</v>
      </c>
    </row>
    <row r="94" spans="2:8" ht="30" customHeight="1">
      <c r="B94" s="49"/>
      <c r="C94" s="49"/>
      <c r="D94" s="531">
        <v>6330</v>
      </c>
      <c r="E94" s="50" t="s">
        <v>293</v>
      </c>
      <c r="F94" s="447">
        <v>24000</v>
      </c>
      <c r="G94" s="447">
        <v>24002.86</v>
      </c>
      <c r="H94" s="12">
        <f t="shared" si="4"/>
        <v>1.0001191666666667</v>
      </c>
    </row>
    <row r="95" spans="1:8" ht="30" customHeight="1" thickBot="1">
      <c r="A95" s="604"/>
      <c r="B95" s="427"/>
      <c r="C95" s="427"/>
      <c r="D95" s="377" t="s">
        <v>554</v>
      </c>
      <c r="E95" s="868" t="s">
        <v>553</v>
      </c>
      <c r="F95" s="866">
        <v>2310</v>
      </c>
      <c r="G95" s="640">
        <v>2310.69</v>
      </c>
      <c r="H95" s="867">
        <f t="shared" si="4"/>
        <v>1.0002987012987012</v>
      </c>
    </row>
    <row r="96" spans="2:8" ht="25.5" customHeight="1" thickBot="1">
      <c r="B96" s="251" t="s">
        <v>74</v>
      </c>
      <c r="C96" s="523"/>
      <c r="D96" s="214"/>
      <c r="E96" s="215" t="s">
        <v>75</v>
      </c>
      <c r="F96" s="215">
        <f>F97+F102+F106+F113+F115+F117</f>
        <v>669641.04</v>
      </c>
      <c r="G96" s="215">
        <f>G97+G102+G106+G113+G115+G117</f>
        <v>679625.27</v>
      </c>
      <c r="H96" s="394">
        <f t="shared" si="4"/>
        <v>1.0149098239259648</v>
      </c>
    </row>
    <row r="97" spans="2:8" ht="21" customHeight="1">
      <c r="B97" s="466"/>
      <c r="C97" s="648" t="s">
        <v>76</v>
      </c>
      <c r="D97" s="270"/>
      <c r="E97" s="271" t="s">
        <v>77</v>
      </c>
      <c r="F97" s="347">
        <f>SUM(F98:F101)</f>
        <v>6300</v>
      </c>
      <c r="G97" s="347">
        <f>SUM(G98:G101)</f>
        <v>6069.36</v>
      </c>
      <c r="H97" s="366">
        <f t="shared" si="4"/>
        <v>0.9633904761904761</v>
      </c>
    </row>
    <row r="98" spans="2:8" ht="46.5" customHeight="1">
      <c r="B98" s="49"/>
      <c r="C98" s="49"/>
      <c r="D98" s="532" t="s">
        <v>19</v>
      </c>
      <c r="E98" s="15" t="s">
        <v>411</v>
      </c>
      <c r="F98" s="11">
        <v>4500</v>
      </c>
      <c r="G98" s="11">
        <v>4907.54</v>
      </c>
      <c r="H98" s="12">
        <f t="shared" si="4"/>
        <v>1.0905644444444444</v>
      </c>
    </row>
    <row r="99" spans="2:8" ht="21" customHeight="1">
      <c r="B99" s="49"/>
      <c r="C99" s="49"/>
      <c r="D99" s="532" t="s">
        <v>37</v>
      </c>
      <c r="E99" s="10" t="s">
        <v>408</v>
      </c>
      <c r="F99" s="11">
        <v>1800</v>
      </c>
      <c r="G99" s="11">
        <v>763.42</v>
      </c>
      <c r="H99" s="12">
        <f t="shared" si="4"/>
        <v>0.4241222222222222</v>
      </c>
    </row>
    <row r="100" spans="2:8" ht="21" customHeight="1">
      <c r="B100" s="49"/>
      <c r="C100" s="49"/>
      <c r="D100" s="534" t="s">
        <v>464</v>
      </c>
      <c r="E100" s="10" t="s">
        <v>465</v>
      </c>
      <c r="F100" s="11">
        <v>0</v>
      </c>
      <c r="G100" s="11">
        <v>271.03</v>
      </c>
      <c r="H100" s="428">
        <v>0</v>
      </c>
    </row>
    <row r="101" spans="2:8" ht="18.75" customHeight="1">
      <c r="B101" s="49"/>
      <c r="C101" s="31"/>
      <c r="D101" s="534" t="s">
        <v>344</v>
      </c>
      <c r="E101" s="29" t="s">
        <v>345</v>
      </c>
      <c r="F101" s="11">
        <v>0</v>
      </c>
      <c r="G101" s="11">
        <v>127.37</v>
      </c>
      <c r="H101" s="428">
        <v>0</v>
      </c>
    </row>
    <row r="102" spans="2:8" ht="21" customHeight="1">
      <c r="B102" s="49"/>
      <c r="C102" s="203" t="s">
        <v>177</v>
      </c>
      <c r="D102" s="235"/>
      <c r="E102" s="224" t="s">
        <v>178</v>
      </c>
      <c r="F102" s="346">
        <f>SUM(F103:F105)</f>
        <v>118828</v>
      </c>
      <c r="G102" s="346">
        <f>SUM(G103:G105)</f>
        <v>124687.04000000001</v>
      </c>
      <c r="H102" s="265">
        <f aca="true" t="shared" si="5" ref="H102:H111">G102/F102</f>
        <v>1.0493068973642576</v>
      </c>
    </row>
    <row r="103" spans="2:8" ht="21" customHeight="1">
      <c r="B103" s="49"/>
      <c r="C103" s="536"/>
      <c r="D103" s="527" t="s">
        <v>401</v>
      </c>
      <c r="E103" s="426" t="s">
        <v>402</v>
      </c>
      <c r="F103" s="30">
        <v>5200</v>
      </c>
      <c r="G103" s="30">
        <v>9510</v>
      </c>
      <c r="H103" s="12">
        <f>G103/F103</f>
        <v>1.8288461538461538</v>
      </c>
    </row>
    <row r="104" spans="2:8" ht="21" customHeight="1">
      <c r="B104" s="553"/>
      <c r="C104" s="769"/>
      <c r="D104" s="725" t="s">
        <v>85</v>
      </c>
      <c r="E104" s="29" t="s">
        <v>86</v>
      </c>
      <c r="F104" s="30">
        <v>7000</v>
      </c>
      <c r="G104" s="30">
        <v>8549.04</v>
      </c>
      <c r="H104" s="12">
        <f t="shared" si="5"/>
        <v>1.2212914285714287</v>
      </c>
    </row>
    <row r="105" spans="2:8" ht="28.5" customHeight="1">
      <c r="B105" s="49"/>
      <c r="C105" s="602"/>
      <c r="D105" s="23" t="s">
        <v>78</v>
      </c>
      <c r="E105" s="15" t="s">
        <v>79</v>
      </c>
      <c r="F105" s="11">
        <v>106628</v>
      </c>
      <c r="G105" s="11">
        <v>106628</v>
      </c>
      <c r="H105" s="17">
        <f t="shared" si="5"/>
        <v>1</v>
      </c>
    </row>
    <row r="106" spans="2:8" ht="21" customHeight="1">
      <c r="B106" s="466"/>
      <c r="C106" s="548" t="s">
        <v>80</v>
      </c>
      <c r="D106" s="273"/>
      <c r="E106" s="274" t="s">
        <v>81</v>
      </c>
      <c r="F106" s="208">
        <f>SUM(F107:F112)</f>
        <v>345055</v>
      </c>
      <c r="G106" s="208">
        <f>SUM(G107:G112)</f>
        <v>341162.79000000004</v>
      </c>
      <c r="H106" s="209">
        <f t="shared" si="5"/>
        <v>0.9887200301401227</v>
      </c>
    </row>
    <row r="107" spans="2:8" ht="21" customHeight="1">
      <c r="B107" s="466"/>
      <c r="C107" s="555"/>
      <c r="D107" s="527" t="s">
        <v>401</v>
      </c>
      <c r="E107" s="426" t="s">
        <v>402</v>
      </c>
      <c r="F107" s="30">
        <v>25000</v>
      </c>
      <c r="G107" s="30">
        <v>32464.6</v>
      </c>
      <c r="H107" s="12">
        <f t="shared" si="5"/>
        <v>1.298584</v>
      </c>
    </row>
    <row r="108" spans="2:8" ht="46.5" customHeight="1">
      <c r="B108" s="466"/>
      <c r="C108" s="132"/>
      <c r="D108" s="532" t="s">
        <v>19</v>
      </c>
      <c r="E108" s="15" t="s">
        <v>411</v>
      </c>
      <c r="F108" s="30">
        <v>17000</v>
      </c>
      <c r="G108" s="30">
        <v>11646.7</v>
      </c>
      <c r="H108" s="12">
        <f t="shared" si="5"/>
        <v>0.6851</v>
      </c>
    </row>
    <row r="109" spans="2:8" ht="21" customHeight="1">
      <c r="B109" s="466"/>
      <c r="C109" s="132"/>
      <c r="D109" s="534" t="s">
        <v>85</v>
      </c>
      <c r="E109" s="29" t="s">
        <v>86</v>
      </c>
      <c r="F109" s="11">
        <v>40000</v>
      </c>
      <c r="G109" s="11">
        <v>34539.74</v>
      </c>
      <c r="H109" s="12">
        <f t="shared" si="5"/>
        <v>0.8634934999999999</v>
      </c>
    </row>
    <row r="110" spans="2:8" ht="21" customHeight="1">
      <c r="B110" s="466"/>
      <c r="C110" s="132"/>
      <c r="D110" s="534" t="s">
        <v>37</v>
      </c>
      <c r="E110" s="10" t="s">
        <v>408</v>
      </c>
      <c r="F110" s="11">
        <v>1000</v>
      </c>
      <c r="G110" s="11">
        <v>456.75</v>
      </c>
      <c r="H110" s="12">
        <f t="shared" si="5"/>
        <v>0.45675</v>
      </c>
    </row>
    <row r="111" spans="2:8" ht="21" customHeight="1">
      <c r="B111" s="466"/>
      <c r="C111" s="132"/>
      <c r="D111" s="167" t="s">
        <v>12</v>
      </c>
      <c r="E111" s="15" t="s">
        <v>409</v>
      </c>
      <c r="F111" s="11">
        <v>2500</v>
      </c>
      <c r="G111" s="11">
        <v>2500</v>
      </c>
      <c r="H111" s="12">
        <f t="shared" si="5"/>
        <v>1</v>
      </c>
    </row>
    <row r="112" spans="2:8" ht="30" customHeight="1">
      <c r="B112" s="466"/>
      <c r="C112" s="558"/>
      <c r="D112" s="532" t="s">
        <v>78</v>
      </c>
      <c r="E112" s="10" t="s">
        <v>79</v>
      </c>
      <c r="F112" s="11">
        <v>259555</v>
      </c>
      <c r="G112" s="11">
        <v>259555</v>
      </c>
      <c r="H112" s="12">
        <f aca="true" t="shared" si="6" ref="H112:H119">G112/F112</f>
        <v>1</v>
      </c>
    </row>
    <row r="113" spans="2:8" ht="21" customHeight="1">
      <c r="B113" s="466"/>
      <c r="C113" s="223" t="s">
        <v>84</v>
      </c>
      <c r="D113" s="235"/>
      <c r="E113" s="224" t="s">
        <v>179</v>
      </c>
      <c r="F113" s="208">
        <f>SUM(F114:F114)</f>
        <v>0</v>
      </c>
      <c r="G113" s="208">
        <f>SUM(G114:G114)</f>
        <v>256.3</v>
      </c>
      <c r="H113" s="209">
        <v>0</v>
      </c>
    </row>
    <row r="114" spans="2:8" ht="21" customHeight="1">
      <c r="B114" s="466"/>
      <c r="C114" s="869"/>
      <c r="D114" s="534" t="s">
        <v>85</v>
      </c>
      <c r="E114" s="29" t="s">
        <v>86</v>
      </c>
      <c r="F114" s="11">
        <v>0</v>
      </c>
      <c r="G114" s="11">
        <v>256.3</v>
      </c>
      <c r="H114" s="12">
        <v>0</v>
      </c>
    </row>
    <row r="115" spans="2:8" ht="21" customHeight="1">
      <c r="B115" s="49"/>
      <c r="C115" s="269" t="s">
        <v>382</v>
      </c>
      <c r="D115" s="46"/>
      <c r="E115" s="274" t="s">
        <v>383</v>
      </c>
      <c r="F115" s="208">
        <f>SUM(F116:F116)</f>
        <v>130000</v>
      </c>
      <c r="G115" s="208">
        <f>SUM(G116:G116)</f>
        <v>138745.35</v>
      </c>
      <c r="H115" s="209">
        <f t="shared" si="6"/>
        <v>1.0672719230769232</v>
      </c>
    </row>
    <row r="116" spans="2:8" ht="26.25">
      <c r="B116" s="49"/>
      <c r="C116" s="427"/>
      <c r="D116" s="870" t="s">
        <v>403</v>
      </c>
      <c r="E116" s="871" t="s">
        <v>404</v>
      </c>
      <c r="F116" s="11">
        <v>130000</v>
      </c>
      <c r="G116" s="11">
        <v>138745.35</v>
      </c>
      <c r="H116" s="12">
        <f t="shared" si="6"/>
        <v>1.0672719230769232</v>
      </c>
    </row>
    <row r="117" spans="2:9" ht="46.5" customHeight="1">
      <c r="B117" s="49"/>
      <c r="C117" s="273" t="s">
        <v>555</v>
      </c>
      <c r="D117" s="864"/>
      <c r="E117" s="872" t="s">
        <v>556</v>
      </c>
      <c r="F117" s="208">
        <f>SUM(F118:F118)</f>
        <v>69458.04</v>
      </c>
      <c r="G117" s="208">
        <f>SUM(G118:G118)</f>
        <v>68704.43</v>
      </c>
      <c r="H117" s="209">
        <f t="shared" si="6"/>
        <v>0.9891501401421635</v>
      </c>
      <c r="I117" s="202"/>
    </row>
    <row r="118" spans="2:9" ht="27" thickBot="1">
      <c r="B118" s="731"/>
      <c r="C118" s="427"/>
      <c r="D118" s="579" t="s">
        <v>30</v>
      </c>
      <c r="E118" s="48" t="s">
        <v>410</v>
      </c>
      <c r="F118" s="55">
        <v>69458.04</v>
      </c>
      <c r="G118" s="55">
        <v>68704.43</v>
      </c>
      <c r="H118" s="12">
        <f t="shared" si="6"/>
        <v>0.9891501401421635</v>
      </c>
      <c r="I118" s="202"/>
    </row>
    <row r="119" spans="2:8" ht="23.25" customHeight="1" thickBot="1">
      <c r="B119" s="213">
        <v>852</v>
      </c>
      <c r="C119" s="523"/>
      <c r="D119" s="214"/>
      <c r="E119" s="215" t="s">
        <v>88</v>
      </c>
      <c r="F119" s="215">
        <f>F120+F122+F124+F126+F128+F130+F134+F136</f>
        <v>279256</v>
      </c>
      <c r="G119" s="215">
        <f>G120+G122+G124+G126+G128+G130+G134+G136</f>
        <v>285226.26</v>
      </c>
      <c r="H119" s="394">
        <f t="shared" si="6"/>
        <v>1.0213791646374653</v>
      </c>
    </row>
    <row r="120" spans="2:8" ht="21" customHeight="1">
      <c r="B120" s="721"/>
      <c r="C120" s="203" t="s">
        <v>363</v>
      </c>
      <c r="D120" s="312"/>
      <c r="E120" s="349" t="s">
        <v>364</v>
      </c>
      <c r="F120" s="208">
        <f>SUM(F121:F121)</f>
        <v>0</v>
      </c>
      <c r="G120" s="208">
        <f>SUM(G121:G121)</f>
        <v>3429.19</v>
      </c>
      <c r="H120" s="727">
        <v>0</v>
      </c>
    </row>
    <row r="121" spans="2:8" ht="21" customHeight="1">
      <c r="B121" s="303"/>
      <c r="C121" s="722"/>
      <c r="D121" s="534" t="s">
        <v>344</v>
      </c>
      <c r="E121" s="29" t="s">
        <v>345</v>
      </c>
      <c r="F121" s="53">
        <v>0</v>
      </c>
      <c r="G121" s="53">
        <v>3429.19</v>
      </c>
      <c r="H121" s="452">
        <v>0</v>
      </c>
    </row>
    <row r="122" spans="2:8" ht="64.5" customHeight="1">
      <c r="B122" s="559"/>
      <c r="C122" s="223" t="s">
        <v>89</v>
      </c>
      <c r="D122" s="231"/>
      <c r="E122" s="453" t="s">
        <v>529</v>
      </c>
      <c r="F122" s="261">
        <f>F123</f>
        <v>13250</v>
      </c>
      <c r="G122" s="261">
        <f>G123</f>
        <v>13068.01</v>
      </c>
      <c r="H122" s="265">
        <f aca="true" t="shared" si="7" ref="H122:H185">G122/F122</f>
        <v>0.9862649056603774</v>
      </c>
    </row>
    <row r="123" spans="2:8" ht="30" customHeight="1">
      <c r="B123" s="538"/>
      <c r="C123" s="31"/>
      <c r="D123" s="532" t="s">
        <v>78</v>
      </c>
      <c r="E123" s="10" t="s">
        <v>79</v>
      </c>
      <c r="F123" s="11">
        <v>13250</v>
      </c>
      <c r="G123" s="11">
        <v>13068.01</v>
      </c>
      <c r="H123" s="12">
        <f t="shared" si="7"/>
        <v>0.9862649056603774</v>
      </c>
    </row>
    <row r="124" spans="2:8" ht="31.5" customHeight="1">
      <c r="B124" s="559"/>
      <c r="C124" s="536" t="s">
        <v>90</v>
      </c>
      <c r="D124" s="223"/>
      <c r="E124" s="224" t="s">
        <v>427</v>
      </c>
      <c r="F124" s="264">
        <f>SUM(F125:F125)</f>
        <v>26500</v>
      </c>
      <c r="G124" s="264">
        <f>SUM(G125:G125)</f>
        <v>26498.55</v>
      </c>
      <c r="H124" s="262">
        <f t="shared" si="7"/>
        <v>0.9999452830188679</v>
      </c>
    </row>
    <row r="125" spans="2:8" ht="30" customHeight="1">
      <c r="B125" s="538"/>
      <c r="C125" s="24"/>
      <c r="D125" s="532" t="s">
        <v>78</v>
      </c>
      <c r="E125" s="10" t="s">
        <v>79</v>
      </c>
      <c r="F125" s="11">
        <v>26500</v>
      </c>
      <c r="G125" s="11">
        <v>26498.55</v>
      </c>
      <c r="H125" s="12">
        <f t="shared" si="7"/>
        <v>0.9999452830188679</v>
      </c>
    </row>
    <row r="126" spans="2:8" ht="21.75" customHeight="1">
      <c r="B126" s="538"/>
      <c r="C126" s="203" t="s">
        <v>195</v>
      </c>
      <c r="D126" s="235"/>
      <c r="E126" s="224" t="s">
        <v>196</v>
      </c>
      <c r="F126" s="208">
        <f>F127</f>
        <v>50</v>
      </c>
      <c r="G126" s="208">
        <f>G127</f>
        <v>0</v>
      </c>
      <c r="H126" s="265">
        <f t="shared" si="7"/>
        <v>0</v>
      </c>
    </row>
    <row r="127" spans="2:8" ht="31.5" customHeight="1">
      <c r="B127" s="538"/>
      <c r="C127" s="25"/>
      <c r="D127" s="26" t="s">
        <v>30</v>
      </c>
      <c r="E127" s="15" t="s">
        <v>410</v>
      </c>
      <c r="F127" s="11">
        <v>50</v>
      </c>
      <c r="G127" s="11">
        <v>0</v>
      </c>
      <c r="H127" s="17">
        <f>G127/F127</f>
        <v>0</v>
      </c>
    </row>
    <row r="128" spans="2:8" ht="21" customHeight="1">
      <c r="B128" s="538"/>
      <c r="C128" s="545" t="s">
        <v>265</v>
      </c>
      <c r="D128" s="275"/>
      <c r="E128" s="276" t="s">
        <v>267</v>
      </c>
      <c r="F128" s="264">
        <f>F129</f>
        <v>173598</v>
      </c>
      <c r="G128" s="264">
        <f>G129</f>
        <v>170569</v>
      </c>
      <c r="H128" s="262">
        <f t="shared" si="7"/>
        <v>0.9825516423000265</v>
      </c>
    </row>
    <row r="129" spans="2:8" ht="28.5" customHeight="1">
      <c r="B129" s="538"/>
      <c r="C129" s="24"/>
      <c r="D129" s="532" t="s">
        <v>78</v>
      </c>
      <c r="E129" s="10" t="s">
        <v>79</v>
      </c>
      <c r="F129" s="11">
        <v>173598</v>
      </c>
      <c r="G129" s="11">
        <v>170569</v>
      </c>
      <c r="H129" s="12">
        <f t="shared" si="7"/>
        <v>0.9825516423000265</v>
      </c>
    </row>
    <row r="130" spans="2:8" ht="21" customHeight="1">
      <c r="B130" s="559"/>
      <c r="C130" s="536" t="s">
        <v>91</v>
      </c>
      <c r="D130" s="223"/>
      <c r="E130" s="224" t="s">
        <v>92</v>
      </c>
      <c r="F130" s="264">
        <f>SUM(F131:F133)</f>
        <v>28358</v>
      </c>
      <c r="G130" s="264">
        <f>SUM(G131:G133)</f>
        <v>28309.68</v>
      </c>
      <c r="H130" s="262">
        <f t="shared" si="7"/>
        <v>0.9982960716552648</v>
      </c>
    </row>
    <row r="131" spans="2:8" ht="21" customHeight="1">
      <c r="B131" s="742"/>
      <c r="C131" s="143"/>
      <c r="D131" s="532" t="s">
        <v>37</v>
      </c>
      <c r="E131" s="10" t="s">
        <v>408</v>
      </c>
      <c r="F131" s="30">
        <v>2000</v>
      </c>
      <c r="G131" s="30">
        <v>1499.41</v>
      </c>
      <c r="H131" s="12">
        <f t="shared" si="7"/>
        <v>0.7497050000000001</v>
      </c>
    </row>
    <row r="132" spans="2:8" ht="21" customHeight="1">
      <c r="B132" s="742"/>
      <c r="C132" s="759"/>
      <c r="D132" s="725" t="s">
        <v>344</v>
      </c>
      <c r="E132" s="29" t="s">
        <v>345</v>
      </c>
      <c r="F132" s="30">
        <v>0</v>
      </c>
      <c r="G132" s="30">
        <v>485.59</v>
      </c>
      <c r="H132" s="12">
        <v>0</v>
      </c>
    </row>
    <row r="133" spans="2:8" ht="28.5" customHeight="1">
      <c r="B133" s="723"/>
      <c r="C133" s="741"/>
      <c r="D133" s="26" t="s">
        <v>78</v>
      </c>
      <c r="E133" s="10" t="s">
        <v>79</v>
      </c>
      <c r="F133" s="11">
        <v>26358</v>
      </c>
      <c r="G133" s="11">
        <v>26324.68</v>
      </c>
      <c r="H133" s="12">
        <f t="shared" si="7"/>
        <v>0.9987358676682602</v>
      </c>
    </row>
    <row r="134" spans="2:8" ht="21" customHeight="1">
      <c r="B134" s="538"/>
      <c r="C134" s="223" t="s">
        <v>198</v>
      </c>
      <c r="D134" s="235"/>
      <c r="E134" s="224" t="s">
        <v>199</v>
      </c>
      <c r="F134" s="264">
        <f>F135</f>
        <v>0</v>
      </c>
      <c r="G134" s="264">
        <f>G135</f>
        <v>5851.83</v>
      </c>
      <c r="H134" s="262">
        <v>0</v>
      </c>
    </row>
    <row r="135" spans="2:8" ht="21" customHeight="1">
      <c r="B135" s="723"/>
      <c r="C135" s="724"/>
      <c r="D135" s="725" t="s">
        <v>344</v>
      </c>
      <c r="E135" s="29" t="s">
        <v>345</v>
      </c>
      <c r="F135" s="11">
        <v>0</v>
      </c>
      <c r="G135" s="11">
        <v>5851.83</v>
      </c>
      <c r="H135" s="12">
        <v>0</v>
      </c>
    </row>
    <row r="136" spans="2:8" ht="21" customHeight="1">
      <c r="B136" s="559"/>
      <c r="C136" s="203" t="s">
        <v>428</v>
      </c>
      <c r="D136" s="223"/>
      <c r="E136" s="224" t="s">
        <v>429</v>
      </c>
      <c r="F136" s="264">
        <f>SUM(F137:F137)</f>
        <v>37500</v>
      </c>
      <c r="G136" s="264">
        <f>SUM(G137:G137)</f>
        <v>37500</v>
      </c>
      <c r="H136" s="262">
        <f t="shared" si="7"/>
        <v>1</v>
      </c>
    </row>
    <row r="137" spans="1:8" ht="28.5" customHeight="1" thickBot="1">
      <c r="A137" s="115"/>
      <c r="B137" s="560"/>
      <c r="C137" s="546"/>
      <c r="D137" s="433" t="s">
        <v>78</v>
      </c>
      <c r="E137" s="508" t="s">
        <v>79</v>
      </c>
      <c r="F137" s="345">
        <v>37500</v>
      </c>
      <c r="G137" s="465">
        <v>37500</v>
      </c>
      <c r="H137" s="210">
        <f t="shared" si="7"/>
        <v>1</v>
      </c>
    </row>
    <row r="138" spans="2:8" ht="22.5" customHeight="1" thickBot="1">
      <c r="B138" s="246" t="s">
        <v>201</v>
      </c>
      <c r="C138" s="254"/>
      <c r="D138" s="255"/>
      <c r="E138" s="256" t="s">
        <v>202</v>
      </c>
      <c r="F138" s="244">
        <f>F139+F141</f>
        <v>9990</v>
      </c>
      <c r="G138" s="244">
        <f>G139+G141</f>
        <v>10267</v>
      </c>
      <c r="H138" s="245">
        <f t="shared" si="7"/>
        <v>1.0277277277277277</v>
      </c>
    </row>
    <row r="139" spans="2:8" ht="21" customHeight="1">
      <c r="B139" s="365"/>
      <c r="C139" s="203" t="s">
        <v>342</v>
      </c>
      <c r="D139" s="232"/>
      <c r="E139" s="233" t="s">
        <v>343</v>
      </c>
      <c r="F139" s="261">
        <f>F140</f>
        <v>9990</v>
      </c>
      <c r="G139" s="261">
        <f>G140</f>
        <v>9990</v>
      </c>
      <c r="H139" s="265">
        <f t="shared" si="7"/>
        <v>1</v>
      </c>
    </row>
    <row r="140" spans="2:8" ht="21" customHeight="1">
      <c r="B140" s="365"/>
      <c r="C140" s="549"/>
      <c r="D140" s="167" t="s">
        <v>12</v>
      </c>
      <c r="E140" s="15" t="s">
        <v>409</v>
      </c>
      <c r="F140" s="152">
        <v>9990</v>
      </c>
      <c r="G140" s="152">
        <v>9990</v>
      </c>
      <c r="H140" s="17">
        <f>G140/F140</f>
        <v>1</v>
      </c>
    </row>
    <row r="141" spans="2:8" ht="21" customHeight="1">
      <c r="B141" s="365"/>
      <c r="C141" s="263">
        <v>85395</v>
      </c>
      <c r="D141" s="725"/>
      <c r="E141" s="224" t="s">
        <v>14</v>
      </c>
      <c r="F141" s="208">
        <f>SUM(F142:F143)</f>
        <v>0</v>
      </c>
      <c r="G141" s="208">
        <f>SUM(G142:G143)</f>
        <v>277</v>
      </c>
      <c r="H141" s="209">
        <v>0</v>
      </c>
    </row>
    <row r="142" spans="2:8" ht="21" customHeight="1">
      <c r="B142" s="761"/>
      <c r="C142" s="762"/>
      <c r="D142" s="26" t="s">
        <v>37</v>
      </c>
      <c r="E142" s="10" t="s">
        <v>408</v>
      </c>
      <c r="F142" s="30">
        <v>0</v>
      </c>
      <c r="G142" s="30">
        <v>2</v>
      </c>
      <c r="H142" s="12">
        <v>0</v>
      </c>
    </row>
    <row r="143" spans="2:9" ht="21" customHeight="1" thickBot="1">
      <c r="B143" s="760"/>
      <c r="C143" s="549"/>
      <c r="D143" s="192">
        <v>2950</v>
      </c>
      <c r="E143" s="29" t="s">
        <v>477</v>
      </c>
      <c r="F143" s="152">
        <v>0</v>
      </c>
      <c r="G143" s="152">
        <v>275</v>
      </c>
      <c r="H143" s="178">
        <v>0</v>
      </c>
      <c r="I143" s="202"/>
    </row>
    <row r="144" spans="2:8" ht="22.5" customHeight="1" thickBot="1">
      <c r="B144" s="246" t="s">
        <v>94</v>
      </c>
      <c r="C144" s="247"/>
      <c r="D144" s="248"/>
      <c r="E144" s="249" t="s">
        <v>95</v>
      </c>
      <c r="F144" s="249">
        <f>F145</f>
        <v>24998.4</v>
      </c>
      <c r="G144" s="249">
        <f>G145</f>
        <v>24998.4</v>
      </c>
      <c r="H144" s="395">
        <f t="shared" si="7"/>
        <v>1</v>
      </c>
    </row>
    <row r="145" spans="2:8" ht="21" customHeight="1">
      <c r="B145" s="466"/>
      <c r="C145" s="203" t="s">
        <v>96</v>
      </c>
      <c r="D145" s="231"/>
      <c r="E145" s="233" t="s">
        <v>430</v>
      </c>
      <c r="F145" s="261">
        <f>F146</f>
        <v>24998.4</v>
      </c>
      <c r="G145" s="568">
        <f>G146</f>
        <v>24998.4</v>
      </c>
      <c r="H145" s="265">
        <f t="shared" si="7"/>
        <v>1</v>
      </c>
    </row>
    <row r="146" spans="2:8" ht="29.25" customHeight="1" thickBot="1">
      <c r="B146" s="49"/>
      <c r="C146" s="22"/>
      <c r="D146" s="23" t="s">
        <v>78</v>
      </c>
      <c r="E146" s="15" t="s">
        <v>79</v>
      </c>
      <c r="F146" s="16">
        <v>24998.4</v>
      </c>
      <c r="G146" s="451">
        <v>24998.4</v>
      </c>
      <c r="H146" s="17">
        <f t="shared" si="7"/>
        <v>1</v>
      </c>
    </row>
    <row r="147" spans="2:8" ht="22.5" customHeight="1" thickBot="1">
      <c r="B147" s="246" t="s">
        <v>431</v>
      </c>
      <c r="C147" s="247"/>
      <c r="D147" s="248"/>
      <c r="E147" s="249" t="s">
        <v>432</v>
      </c>
      <c r="F147" s="348">
        <f>F148+F151+F156+F158+F161</f>
        <v>13901599</v>
      </c>
      <c r="G147" s="348">
        <f>G148+G151+G156+G158+G161</f>
        <v>13877257.530000001</v>
      </c>
      <c r="H147" s="395">
        <f t="shared" si="7"/>
        <v>0.9982490165339973</v>
      </c>
    </row>
    <row r="148" spans="2:8" ht="21" customHeight="1">
      <c r="B148" s="49"/>
      <c r="C148" s="536" t="s">
        <v>433</v>
      </c>
      <c r="D148" s="429"/>
      <c r="E148" s="430" t="s">
        <v>406</v>
      </c>
      <c r="F148" s="347">
        <f>SUM(F149:F150)</f>
        <v>9508523</v>
      </c>
      <c r="G148" s="347">
        <f>SUM(G149:G150)</f>
        <v>9500026.66</v>
      </c>
      <c r="H148" s="265">
        <f t="shared" si="7"/>
        <v>0.999106450076421</v>
      </c>
    </row>
    <row r="149" spans="2:8" ht="24" customHeight="1">
      <c r="B149" s="49"/>
      <c r="C149" s="49"/>
      <c r="D149" s="527" t="s">
        <v>458</v>
      </c>
      <c r="E149" s="432" t="s">
        <v>461</v>
      </c>
      <c r="F149" s="11">
        <v>12000</v>
      </c>
      <c r="G149" s="11">
        <v>3997.66</v>
      </c>
      <c r="H149" s="17">
        <f t="shared" si="7"/>
        <v>0.3331383333333333</v>
      </c>
    </row>
    <row r="150" spans="2:8" ht="40.5" customHeight="1">
      <c r="B150" s="49"/>
      <c r="C150" s="31"/>
      <c r="D150" s="550">
        <v>2060</v>
      </c>
      <c r="E150" s="29" t="s">
        <v>405</v>
      </c>
      <c r="F150" s="11">
        <v>9496523</v>
      </c>
      <c r="G150" s="11">
        <v>9496029</v>
      </c>
      <c r="H150" s="12">
        <f t="shared" si="7"/>
        <v>0.9999479809610318</v>
      </c>
    </row>
    <row r="151" spans="2:8" ht="48.75" customHeight="1">
      <c r="B151" s="49"/>
      <c r="C151" s="223" t="s">
        <v>434</v>
      </c>
      <c r="D151" s="223"/>
      <c r="E151" s="224" t="s">
        <v>436</v>
      </c>
      <c r="F151" s="208">
        <f>SUM(F152:F155)</f>
        <v>3939530</v>
      </c>
      <c r="G151" s="208">
        <f>SUM(G152:G155)</f>
        <v>3923827.94</v>
      </c>
      <c r="H151" s="262">
        <f t="shared" si="7"/>
        <v>0.996014230123898</v>
      </c>
    </row>
    <row r="152" spans="2:8" ht="25.5" customHeight="1">
      <c r="B152" s="49"/>
      <c r="C152" s="49"/>
      <c r="D152" s="532" t="s">
        <v>37</v>
      </c>
      <c r="E152" s="10" t="s">
        <v>408</v>
      </c>
      <c r="F152" s="11">
        <v>0</v>
      </c>
      <c r="G152" s="11">
        <v>17.5</v>
      </c>
      <c r="H152" s="17">
        <v>0</v>
      </c>
    </row>
    <row r="153" spans="2:8" ht="18.75" customHeight="1">
      <c r="B153" s="49"/>
      <c r="C153" s="49"/>
      <c r="D153" s="527" t="s">
        <v>458</v>
      </c>
      <c r="E153" s="432" t="s">
        <v>461</v>
      </c>
      <c r="F153" s="11">
        <v>12000</v>
      </c>
      <c r="G153" s="11">
        <v>3211.76</v>
      </c>
      <c r="H153" s="17">
        <f t="shared" si="7"/>
        <v>0.2676466666666667</v>
      </c>
    </row>
    <row r="154" spans="2:8" ht="29.25" customHeight="1">
      <c r="B154" s="49"/>
      <c r="C154" s="49"/>
      <c r="D154" s="532" t="s">
        <v>30</v>
      </c>
      <c r="E154" s="10" t="s">
        <v>410</v>
      </c>
      <c r="F154" s="11">
        <v>3919530</v>
      </c>
      <c r="G154" s="11">
        <v>3912526.16</v>
      </c>
      <c r="H154" s="17">
        <f t="shared" si="7"/>
        <v>0.9982130918758116</v>
      </c>
    </row>
    <row r="155" spans="2:8" ht="29.25" customHeight="1">
      <c r="B155" s="49"/>
      <c r="C155" s="31"/>
      <c r="D155" s="532" t="s">
        <v>31</v>
      </c>
      <c r="E155" s="10" t="s">
        <v>32</v>
      </c>
      <c r="F155" s="11">
        <v>8000</v>
      </c>
      <c r="G155" s="11">
        <v>8072.52</v>
      </c>
      <c r="H155" s="17">
        <f t="shared" si="7"/>
        <v>1.009065</v>
      </c>
    </row>
    <row r="156" spans="2:8" ht="21.75" customHeight="1">
      <c r="B156" s="49"/>
      <c r="C156" s="203" t="s">
        <v>435</v>
      </c>
      <c r="D156" s="26"/>
      <c r="E156" s="368" t="s">
        <v>437</v>
      </c>
      <c r="F156" s="208">
        <f>F157</f>
        <v>900</v>
      </c>
      <c r="G156" s="208">
        <f>G157</f>
        <v>900</v>
      </c>
      <c r="H156" s="262">
        <f t="shared" si="7"/>
        <v>1</v>
      </c>
    </row>
    <row r="157" spans="2:8" ht="29.25" customHeight="1">
      <c r="B157" s="49"/>
      <c r="C157" s="22"/>
      <c r="D157" s="23" t="s">
        <v>30</v>
      </c>
      <c r="E157" s="15" t="s">
        <v>410</v>
      </c>
      <c r="F157" s="11">
        <v>900</v>
      </c>
      <c r="G157" s="11">
        <v>900</v>
      </c>
      <c r="H157" s="17">
        <f t="shared" si="7"/>
        <v>1</v>
      </c>
    </row>
    <row r="158" spans="2:8" ht="20.25" customHeight="1">
      <c r="B158" s="49"/>
      <c r="C158" s="545" t="s">
        <v>446</v>
      </c>
      <c r="D158" s="227"/>
      <c r="E158" s="285" t="s">
        <v>448</v>
      </c>
      <c r="F158" s="347">
        <f>SUM(F159:F160)</f>
        <v>415646</v>
      </c>
      <c r="G158" s="347">
        <f>SUM(G159:G160)</f>
        <v>415591.63</v>
      </c>
      <c r="H158" s="209">
        <f>G158/F158</f>
        <v>0.999869191571674</v>
      </c>
    </row>
    <row r="159" spans="2:8" ht="29.25" customHeight="1">
      <c r="B159" s="49"/>
      <c r="C159" s="22"/>
      <c r="D159" s="23" t="s">
        <v>30</v>
      </c>
      <c r="E159" s="15" t="s">
        <v>410</v>
      </c>
      <c r="F159" s="16">
        <v>412973</v>
      </c>
      <c r="G159" s="16">
        <v>412918.63</v>
      </c>
      <c r="H159" s="17">
        <f t="shared" si="7"/>
        <v>0.9998683449039042</v>
      </c>
    </row>
    <row r="160" spans="2:8" ht="29.25" customHeight="1">
      <c r="B160" s="49"/>
      <c r="C160" s="22"/>
      <c r="D160" s="23" t="s">
        <v>78</v>
      </c>
      <c r="E160" s="15" t="s">
        <v>79</v>
      </c>
      <c r="F160" s="16">
        <v>2673</v>
      </c>
      <c r="G160" s="16">
        <v>2673</v>
      </c>
      <c r="H160" s="17">
        <f t="shared" si="7"/>
        <v>1</v>
      </c>
    </row>
    <row r="161" spans="2:8" ht="54.75">
      <c r="B161" s="49"/>
      <c r="C161" s="267" t="s">
        <v>524</v>
      </c>
      <c r="D161" s="227"/>
      <c r="E161" s="453" t="s">
        <v>525</v>
      </c>
      <c r="F161" s="208">
        <f>F162</f>
        <v>37000</v>
      </c>
      <c r="G161" s="208">
        <f>G162</f>
        <v>36911.3</v>
      </c>
      <c r="H161" s="262">
        <v>0</v>
      </c>
    </row>
    <row r="162" spans="2:9" ht="29.25" customHeight="1" thickBot="1">
      <c r="B162" s="49"/>
      <c r="C162" s="427"/>
      <c r="D162" s="23" t="s">
        <v>30</v>
      </c>
      <c r="E162" s="15" t="s">
        <v>410</v>
      </c>
      <c r="F162" s="55">
        <v>37000</v>
      </c>
      <c r="G162" s="55">
        <v>36911.3</v>
      </c>
      <c r="H162" s="17">
        <v>0</v>
      </c>
      <c r="I162" s="202"/>
    </row>
    <row r="163" spans="2:8" ht="22.5" customHeight="1" thickBot="1">
      <c r="B163" s="246" t="s">
        <v>97</v>
      </c>
      <c r="C163" s="247"/>
      <c r="D163" s="248"/>
      <c r="E163" s="249" t="s">
        <v>98</v>
      </c>
      <c r="F163" s="249">
        <f>F164+F168+F171</f>
        <v>831274</v>
      </c>
      <c r="G163" s="249">
        <f>G164+G168+G171</f>
        <v>785322.0800000001</v>
      </c>
      <c r="H163" s="395">
        <f t="shared" si="7"/>
        <v>0.944721090759485</v>
      </c>
    </row>
    <row r="164" spans="2:8" ht="22.5" customHeight="1">
      <c r="B164" s="561"/>
      <c r="C164" s="569" t="s">
        <v>208</v>
      </c>
      <c r="D164" s="570"/>
      <c r="E164" s="571" t="s">
        <v>209</v>
      </c>
      <c r="F164" s="518">
        <f>SUM(F165:F167)</f>
        <v>780000</v>
      </c>
      <c r="G164" s="518">
        <f>SUM(G165:G167)</f>
        <v>754150.77</v>
      </c>
      <c r="H164" s="572">
        <f>G164/F164</f>
        <v>0.9668599615384615</v>
      </c>
    </row>
    <row r="165" spans="2:8" ht="27" customHeight="1">
      <c r="B165" s="561"/>
      <c r="C165" s="563"/>
      <c r="D165" s="551" t="s">
        <v>35</v>
      </c>
      <c r="E165" s="381" t="s">
        <v>379</v>
      </c>
      <c r="F165" s="382">
        <v>774000</v>
      </c>
      <c r="G165" s="382">
        <v>747643.81</v>
      </c>
      <c r="H165" s="12">
        <f t="shared" si="7"/>
        <v>0.9659480749354006</v>
      </c>
    </row>
    <row r="166" spans="2:8" ht="27" customHeight="1">
      <c r="B166" s="561"/>
      <c r="C166" s="564"/>
      <c r="D166" s="532" t="s">
        <v>457</v>
      </c>
      <c r="E166" s="10" t="s">
        <v>460</v>
      </c>
      <c r="F166" s="382">
        <v>5000</v>
      </c>
      <c r="G166" s="382">
        <v>5687.2</v>
      </c>
      <c r="H166" s="384">
        <f t="shared" si="7"/>
        <v>1.13744</v>
      </c>
    </row>
    <row r="167" spans="2:8" ht="24.75" customHeight="1">
      <c r="B167" s="562"/>
      <c r="C167" s="565"/>
      <c r="D167" s="532" t="s">
        <v>52</v>
      </c>
      <c r="E167" s="10" t="s">
        <v>419</v>
      </c>
      <c r="F167" s="379">
        <v>1000</v>
      </c>
      <c r="G167" s="379">
        <v>819.76</v>
      </c>
      <c r="H167" s="12">
        <f t="shared" si="7"/>
        <v>0.81976</v>
      </c>
    </row>
    <row r="168" spans="2:8" ht="24.75" customHeight="1">
      <c r="B168" s="562"/>
      <c r="C168" s="203" t="s">
        <v>212</v>
      </c>
      <c r="D168" s="579"/>
      <c r="E168" s="224" t="s">
        <v>213</v>
      </c>
      <c r="F168" s="208">
        <f>SUM(F169:F170)</f>
        <v>9274</v>
      </c>
      <c r="G168" s="208">
        <f>SUM(G169:G170)</f>
        <v>14943.529999999999</v>
      </c>
      <c r="H168" s="572">
        <f>G168/F168</f>
        <v>1.6113359930989863</v>
      </c>
    </row>
    <row r="169" spans="2:8" ht="24.75" customHeight="1">
      <c r="B169" s="764"/>
      <c r="C169" s="764"/>
      <c r="D169" s="765">
        <v>2710</v>
      </c>
      <c r="E169" s="766" t="s">
        <v>526</v>
      </c>
      <c r="F169" s="379">
        <v>9274</v>
      </c>
      <c r="G169" s="379">
        <v>9274</v>
      </c>
      <c r="H169" s="12">
        <f t="shared" si="7"/>
        <v>1</v>
      </c>
    </row>
    <row r="170" spans="2:8" ht="24.75" customHeight="1">
      <c r="B170" s="562"/>
      <c r="C170" s="763"/>
      <c r="D170" s="192">
        <v>2950</v>
      </c>
      <c r="E170" s="29" t="s">
        <v>477</v>
      </c>
      <c r="F170" s="379">
        <v>0</v>
      </c>
      <c r="G170" s="379">
        <v>5669.53</v>
      </c>
      <c r="H170" s="428">
        <v>0</v>
      </c>
    </row>
    <row r="171" spans="2:8" ht="31.5" customHeight="1">
      <c r="B171" s="56"/>
      <c r="C171" s="203" t="s">
        <v>266</v>
      </c>
      <c r="D171" s="228"/>
      <c r="E171" s="277" t="s">
        <v>268</v>
      </c>
      <c r="F171" s="229">
        <f>F172</f>
        <v>42000</v>
      </c>
      <c r="G171" s="229">
        <f>G172</f>
        <v>16227.78</v>
      </c>
      <c r="H171" s="265">
        <f t="shared" si="7"/>
        <v>0.3863757142857143</v>
      </c>
    </row>
    <row r="172" spans="2:8" ht="21" customHeight="1" thickBot="1">
      <c r="B172" s="56"/>
      <c r="C172" s="573"/>
      <c r="D172" s="167" t="s">
        <v>24</v>
      </c>
      <c r="E172" s="15" t="s">
        <v>25</v>
      </c>
      <c r="F172" s="574">
        <v>42000</v>
      </c>
      <c r="G172" s="574">
        <v>16227.78</v>
      </c>
      <c r="H172" s="17">
        <f t="shared" si="7"/>
        <v>0.3863757142857143</v>
      </c>
    </row>
    <row r="173" spans="2:8" ht="25.5" customHeight="1" thickBot="1">
      <c r="B173" s="246" t="s">
        <v>99</v>
      </c>
      <c r="C173" s="248"/>
      <c r="D173" s="248"/>
      <c r="E173" s="249" t="s">
        <v>100</v>
      </c>
      <c r="F173" s="244">
        <f>F174+F176+F178</f>
        <v>170526</v>
      </c>
      <c r="G173" s="244">
        <f>G174+G176+G178</f>
        <v>18162.869999999995</v>
      </c>
      <c r="H173" s="245">
        <f t="shared" si="7"/>
        <v>0.1065108546497308</v>
      </c>
    </row>
    <row r="174" spans="2:8" ht="22.5" customHeight="1">
      <c r="B174" s="567"/>
      <c r="C174" s="203" t="s">
        <v>386</v>
      </c>
      <c r="D174" s="21"/>
      <c r="E174" s="274" t="s">
        <v>387</v>
      </c>
      <c r="F174" s="229">
        <f>F175</f>
        <v>150526</v>
      </c>
      <c r="G174" s="229">
        <f>G175</f>
        <v>0</v>
      </c>
      <c r="H174" s="455">
        <v>0</v>
      </c>
    </row>
    <row r="175" spans="2:8" ht="26.25">
      <c r="B175" s="567"/>
      <c r="C175" s="461"/>
      <c r="D175" s="765">
        <v>6297</v>
      </c>
      <c r="E175" s="50" t="s">
        <v>527</v>
      </c>
      <c r="F175" s="30">
        <v>150526</v>
      </c>
      <c r="G175" s="30">
        <v>0</v>
      </c>
      <c r="H175" s="452">
        <v>0</v>
      </c>
    </row>
    <row r="176" spans="2:8" ht="15">
      <c r="B176" s="567"/>
      <c r="C176" s="223" t="s">
        <v>224</v>
      </c>
      <c r="D176" s="223"/>
      <c r="E176" s="224" t="s">
        <v>283</v>
      </c>
      <c r="F176" s="229">
        <f>F177</f>
        <v>0</v>
      </c>
      <c r="G176" s="229">
        <f>G177</f>
        <v>2293.26</v>
      </c>
      <c r="H176" s="771">
        <v>0</v>
      </c>
    </row>
    <row r="177" spans="2:8" ht="15">
      <c r="B177" s="567"/>
      <c r="C177" s="726"/>
      <c r="D177" s="535" t="s">
        <v>464</v>
      </c>
      <c r="E177" s="507" t="s">
        <v>465</v>
      </c>
      <c r="F177" s="190">
        <v>0</v>
      </c>
      <c r="G177" s="190">
        <v>2293.26</v>
      </c>
      <c r="H177" s="767">
        <v>0</v>
      </c>
    </row>
    <row r="178" spans="2:8" ht="21" customHeight="1">
      <c r="B178" s="49"/>
      <c r="C178" s="223" t="s">
        <v>101</v>
      </c>
      <c r="D178" s="234"/>
      <c r="E178" s="233" t="s">
        <v>14</v>
      </c>
      <c r="F178" s="261">
        <f>SUM(F179:F184)</f>
        <v>20000</v>
      </c>
      <c r="G178" s="261">
        <f>SUM(G179:G184)</f>
        <v>15869.609999999997</v>
      </c>
      <c r="H178" s="265">
        <f t="shared" si="7"/>
        <v>0.7934804999999998</v>
      </c>
    </row>
    <row r="179" spans="2:8" ht="27" customHeight="1">
      <c r="B179" s="553"/>
      <c r="C179" s="730"/>
      <c r="D179" s="749" t="s">
        <v>521</v>
      </c>
      <c r="E179" s="50" t="s">
        <v>522</v>
      </c>
      <c r="F179" s="190">
        <v>0</v>
      </c>
      <c r="G179" s="190">
        <v>62.22</v>
      </c>
      <c r="H179" s="17">
        <v>0</v>
      </c>
    </row>
    <row r="180" spans="2:8" ht="26.25">
      <c r="B180" s="49"/>
      <c r="C180" s="132"/>
      <c r="D180" s="532" t="s">
        <v>457</v>
      </c>
      <c r="E180" s="10" t="s">
        <v>460</v>
      </c>
      <c r="F180" s="30">
        <v>0</v>
      </c>
      <c r="G180" s="30">
        <v>40.85</v>
      </c>
      <c r="H180" s="17">
        <v>0</v>
      </c>
    </row>
    <row r="181" spans="2:8" ht="22.5" customHeight="1">
      <c r="B181" s="49"/>
      <c r="C181" s="132"/>
      <c r="D181" s="534" t="s">
        <v>24</v>
      </c>
      <c r="E181" s="10" t="s">
        <v>25</v>
      </c>
      <c r="F181" s="30">
        <v>5000</v>
      </c>
      <c r="G181" s="30">
        <v>4943.61</v>
      </c>
      <c r="H181" s="12">
        <f t="shared" si="7"/>
        <v>0.988722</v>
      </c>
    </row>
    <row r="182" spans="2:8" ht="39">
      <c r="B182" s="553"/>
      <c r="C182" s="759"/>
      <c r="D182" s="26" t="s">
        <v>19</v>
      </c>
      <c r="E182" s="10" t="s">
        <v>411</v>
      </c>
      <c r="F182" s="30">
        <v>15000</v>
      </c>
      <c r="G182" s="30">
        <v>10570.9</v>
      </c>
      <c r="H182" s="17">
        <f t="shared" si="7"/>
        <v>0.7047266666666666</v>
      </c>
    </row>
    <row r="183" spans="2:8" ht="18" customHeight="1">
      <c r="B183" s="553"/>
      <c r="C183" s="132"/>
      <c r="D183" s="534" t="s">
        <v>37</v>
      </c>
      <c r="E183" s="10" t="s">
        <v>408</v>
      </c>
      <c r="F183" s="30">
        <v>0</v>
      </c>
      <c r="G183" s="30">
        <v>216.63</v>
      </c>
      <c r="H183" s="12">
        <v>0</v>
      </c>
    </row>
    <row r="184" spans="2:8" ht="18.75" customHeight="1" thickBot="1">
      <c r="B184" s="49"/>
      <c r="C184" s="132"/>
      <c r="D184" s="526" t="s">
        <v>12</v>
      </c>
      <c r="E184" s="15" t="s">
        <v>409</v>
      </c>
      <c r="F184" s="345">
        <v>0</v>
      </c>
      <c r="G184" s="345">
        <v>35.4</v>
      </c>
      <c r="H184" s="17">
        <v>0</v>
      </c>
    </row>
    <row r="185" spans="2:8" ht="25.5" customHeight="1" thickBot="1">
      <c r="B185" s="246" t="s">
        <v>225</v>
      </c>
      <c r="C185" s="248"/>
      <c r="D185" s="248"/>
      <c r="E185" s="249" t="s">
        <v>274</v>
      </c>
      <c r="F185" s="244">
        <f>F186+F189</f>
        <v>26000</v>
      </c>
      <c r="G185" s="244">
        <f>G186+G189</f>
        <v>40159.7</v>
      </c>
      <c r="H185" s="245">
        <f t="shared" si="7"/>
        <v>1.544603846153846</v>
      </c>
    </row>
    <row r="186" spans="2:8" ht="22.5" customHeight="1">
      <c r="B186" s="567"/>
      <c r="C186" s="536" t="s">
        <v>226</v>
      </c>
      <c r="D186" s="434"/>
      <c r="E186" s="233" t="s">
        <v>462</v>
      </c>
      <c r="F186" s="261">
        <f>SUM(F187:F188)</f>
        <v>0</v>
      </c>
      <c r="G186" s="261">
        <f>SUM(G187:G188)</f>
        <v>6500</v>
      </c>
      <c r="H186" s="455">
        <v>0</v>
      </c>
    </row>
    <row r="187" spans="2:8" ht="22.5" customHeight="1">
      <c r="B187" s="567"/>
      <c r="C187" s="566"/>
      <c r="D187" s="534" t="s">
        <v>37</v>
      </c>
      <c r="E187" s="10" t="s">
        <v>408</v>
      </c>
      <c r="F187" s="30">
        <v>0</v>
      </c>
      <c r="G187" s="30">
        <v>500</v>
      </c>
      <c r="H187" s="452">
        <v>0</v>
      </c>
    </row>
    <row r="188" spans="2:8" ht="22.5" customHeight="1">
      <c r="B188" s="768"/>
      <c r="C188" s="768"/>
      <c r="D188" s="192">
        <v>2950</v>
      </c>
      <c r="E188" s="29" t="s">
        <v>477</v>
      </c>
      <c r="F188" s="190">
        <v>0</v>
      </c>
      <c r="G188" s="190">
        <v>6000</v>
      </c>
      <c r="H188" s="767">
        <v>0</v>
      </c>
    </row>
    <row r="189" spans="2:8" ht="21" customHeight="1">
      <c r="B189" s="49"/>
      <c r="C189" s="223" t="s">
        <v>438</v>
      </c>
      <c r="D189" s="949"/>
      <c r="E189" s="224" t="s">
        <v>14</v>
      </c>
      <c r="F189" s="208">
        <f>SUM(F190:F193)</f>
        <v>26000</v>
      </c>
      <c r="G189" s="208">
        <f>SUM(G190:G193)</f>
        <v>33659.7</v>
      </c>
      <c r="H189" s="262">
        <f>G189/F189</f>
        <v>1.294603846153846</v>
      </c>
    </row>
    <row r="190" spans="2:8" ht="26.25">
      <c r="B190" s="553"/>
      <c r="C190" s="769"/>
      <c r="D190" s="26" t="s">
        <v>457</v>
      </c>
      <c r="E190" s="10" t="s">
        <v>460</v>
      </c>
      <c r="F190" s="190">
        <v>0</v>
      </c>
      <c r="G190" s="190">
        <v>8.05</v>
      </c>
      <c r="H190" s="756">
        <v>0</v>
      </c>
    </row>
    <row r="191" spans="2:8" ht="41.25" customHeight="1">
      <c r="B191" s="49"/>
      <c r="C191" s="286"/>
      <c r="D191" s="532" t="s">
        <v>19</v>
      </c>
      <c r="E191" s="15" t="s">
        <v>411</v>
      </c>
      <c r="F191" s="11">
        <v>26000</v>
      </c>
      <c r="G191" s="54">
        <v>33172.45</v>
      </c>
      <c r="H191" s="17">
        <f>G191/F191</f>
        <v>1.2758634615384614</v>
      </c>
    </row>
    <row r="192" spans="2:8" ht="20.25" customHeight="1">
      <c r="B192" s="49"/>
      <c r="C192" s="286"/>
      <c r="D192" s="534" t="s">
        <v>37</v>
      </c>
      <c r="E192" s="10" t="s">
        <v>408</v>
      </c>
      <c r="F192" s="11">
        <v>0</v>
      </c>
      <c r="G192" s="54">
        <v>24.2</v>
      </c>
      <c r="H192" s="17">
        <v>0</v>
      </c>
    </row>
    <row r="193" spans="2:8" ht="21" customHeight="1">
      <c r="B193" s="31"/>
      <c r="C193" s="231"/>
      <c r="D193" s="534" t="s">
        <v>12</v>
      </c>
      <c r="E193" s="10" t="s">
        <v>409</v>
      </c>
      <c r="F193" s="11">
        <v>0</v>
      </c>
      <c r="G193" s="54">
        <v>455</v>
      </c>
      <c r="H193" s="12">
        <v>0</v>
      </c>
    </row>
    <row r="194" spans="2:8" ht="21" customHeight="1">
      <c r="B194" s="57"/>
      <c r="C194" s="716"/>
      <c r="D194" s="717"/>
      <c r="E194" s="718"/>
      <c r="F194" s="521"/>
      <c r="G194" s="719"/>
      <c r="H194" s="178"/>
    </row>
    <row r="195" spans="2:8" ht="21" customHeight="1">
      <c r="B195" s="57"/>
      <c r="C195" s="716"/>
      <c r="D195" s="717"/>
      <c r="E195" s="718"/>
      <c r="F195" s="521"/>
      <c r="G195" s="719"/>
      <c r="H195" s="178"/>
    </row>
    <row r="196" spans="2:8" ht="21" customHeight="1">
      <c r="B196" s="57"/>
      <c r="C196" s="716"/>
      <c r="D196" s="717"/>
      <c r="E196" s="718"/>
      <c r="F196" s="521"/>
      <c r="G196" s="719"/>
      <c r="H196" s="178"/>
    </row>
    <row r="197" spans="2:8" ht="15.75" customHeight="1" thickBot="1">
      <c r="B197" s="413"/>
      <c r="C197" s="413"/>
      <c r="D197" s="414"/>
      <c r="E197" s="412"/>
      <c r="F197" s="415"/>
      <c r="G197" s="415"/>
      <c r="H197" s="416"/>
    </row>
    <row r="198" spans="2:8" ht="18" customHeight="1">
      <c r="B198" s="32"/>
      <c r="C198" s="32"/>
      <c r="D198" s="33"/>
      <c r="E198" s="257" t="s">
        <v>102</v>
      </c>
      <c r="F198" s="900">
        <f>F6+F18+F15+F25+F33+F44+F51+F54+F85+F96+F119+F138+F144+F147+F163+F173+F185</f>
        <v>43078194.47</v>
      </c>
      <c r="G198" s="900">
        <f>G6+G18+G15+G25+G33+G44+G51+G54+G85+G96+G119+G138+G144+G147+G163+G173+G185</f>
        <v>43174886.690000005</v>
      </c>
      <c r="H198" s="902">
        <f>G198/F198</f>
        <v>1.0022445745739725</v>
      </c>
    </row>
    <row r="199" spans="2:8" ht="18" customHeight="1" thickBot="1">
      <c r="B199" s="32"/>
      <c r="C199" s="32"/>
      <c r="D199" s="33"/>
      <c r="E199" s="258" t="s">
        <v>103</v>
      </c>
      <c r="F199" s="901"/>
      <c r="G199" s="901"/>
      <c r="H199" s="903"/>
    </row>
    <row r="200" spans="2:8" ht="41.25">
      <c r="B200" s="34"/>
      <c r="C200" s="34"/>
      <c r="D200" s="35"/>
      <c r="E200" s="448" t="s">
        <v>423</v>
      </c>
      <c r="F200" s="450">
        <f>F14+F35+F46+F48+F50+F118+F127+F150+F154+F157+F159+F162</f>
        <v>15063786.07</v>
      </c>
      <c r="G200" s="450">
        <f>G14+G35+G46+G48+G50+G118+G127+G150+G154+G157+G159+G162</f>
        <v>15055315.490000002</v>
      </c>
      <c r="H200" s="265">
        <f aca="true" t="shared" si="8" ref="H200:H209">G200/F200</f>
        <v>0.9994376858539655</v>
      </c>
    </row>
    <row r="201" spans="2:8" ht="27">
      <c r="B201" s="34"/>
      <c r="C201" s="34"/>
      <c r="D201" s="35"/>
      <c r="E201" s="449" t="s">
        <v>104</v>
      </c>
      <c r="F201" s="334">
        <f>F92+F105+F112+F123+F125+F129+F133+F137+F146+F160+F162</f>
        <v>794660.4</v>
      </c>
      <c r="G201" s="334">
        <f>G92+G105+G112+G123+G125+G129+G133+G137+G146+G160+G162</f>
        <v>791328.7400000001</v>
      </c>
      <c r="H201" s="262">
        <f t="shared" si="8"/>
        <v>0.9958074417700946</v>
      </c>
    </row>
    <row r="202" spans="2:8" ht="27">
      <c r="B202" s="34"/>
      <c r="C202" s="34"/>
      <c r="D202" s="35"/>
      <c r="E202" s="449" t="s">
        <v>426</v>
      </c>
      <c r="F202" s="334">
        <f>F94</f>
        <v>24000</v>
      </c>
      <c r="G202" s="334">
        <f>G94</f>
        <v>24002.86</v>
      </c>
      <c r="H202" s="262">
        <f t="shared" si="8"/>
        <v>1.0001191666666667</v>
      </c>
    </row>
    <row r="203" spans="2:8" ht="48.75" customHeight="1">
      <c r="B203" s="34"/>
      <c r="C203" s="34"/>
      <c r="D203" s="35"/>
      <c r="E203" s="274" t="s">
        <v>362</v>
      </c>
      <c r="F203" s="334">
        <f>F24</f>
        <v>241600</v>
      </c>
      <c r="G203" s="334">
        <f>G24</f>
        <v>226258.33</v>
      </c>
      <c r="H203" s="262">
        <f t="shared" si="8"/>
        <v>0.9364997102649006</v>
      </c>
    </row>
    <row r="204" spans="2:8" ht="27">
      <c r="B204" s="34"/>
      <c r="C204" s="34"/>
      <c r="D204" s="35"/>
      <c r="E204" s="274" t="s">
        <v>532</v>
      </c>
      <c r="F204" s="334">
        <f>F169</f>
        <v>9274</v>
      </c>
      <c r="G204" s="334">
        <f>G169</f>
        <v>9274</v>
      </c>
      <c r="H204" s="262">
        <v>0</v>
      </c>
    </row>
    <row r="205" spans="2:8" ht="25.5" customHeight="1">
      <c r="B205" s="34"/>
      <c r="C205" s="34"/>
      <c r="D205" s="37"/>
      <c r="E205" s="331" t="s">
        <v>105</v>
      </c>
      <c r="F205" s="334">
        <f>F87+F89</f>
        <v>10686683</v>
      </c>
      <c r="G205" s="334">
        <f>G87+G89</f>
        <v>10686683</v>
      </c>
      <c r="H205" s="262">
        <f t="shared" si="8"/>
        <v>1</v>
      </c>
    </row>
    <row r="206" spans="2:8" ht="25.5" customHeight="1">
      <c r="B206" s="34"/>
      <c r="C206" s="34"/>
      <c r="D206" s="37"/>
      <c r="E206" s="331" t="s">
        <v>106</v>
      </c>
      <c r="F206" s="334">
        <f>F8+F9+F10+F11+F12+F17+F20+F22+F23+F25+F36+F37+F43+F53+F55+F57+F64+F72+F83+F84+F91+F93+F95+F98+F99+F100+F101+F103+F104+F107+F108+F109+F110+F111+F114+F116+F120+F131+F132+F135+F140+F142+F143+F149+F152+F153+F155+F164+F170+F172+F175+F177+F178+F186+F189</f>
        <v>16295191</v>
      </c>
      <c r="G206" s="334">
        <f>G8+G9+G10+G11+G12+G17+G20+G22+G23+G25+G36+G37+G43+G53+G55+G57+G64+G72+G83+G84+G91+G93+G95+G98+G99+G100+G101+G103+G104+G107+G108+G109+G110+G111+G114+G116+G120+G131+G132+G135+G140+G142+G143+G149+G152+G153+G155+G164+G170+G172+G175+G177+G178+G186+G189</f>
        <v>16418935.569999991</v>
      </c>
      <c r="H206" s="262">
        <f t="shared" si="8"/>
        <v>1.007593931853882</v>
      </c>
    </row>
    <row r="207" spans="2:8" ht="15" customHeight="1">
      <c r="B207" s="34"/>
      <c r="C207" s="34"/>
      <c r="D207" s="37"/>
      <c r="E207" s="332"/>
      <c r="F207" s="335"/>
      <c r="G207" s="335"/>
      <c r="H207" s="336"/>
    </row>
    <row r="208" spans="5:8" ht="25.5" customHeight="1">
      <c r="E208" s="333" t="s">
        <v>289</v>
      </c>
      <c r="F208" s="337">
        <f>F198-F209</f>
        <v>42559758.47</v>
      </c>
      <c r="G208" s="337">
        <f>G198-G209</f>
        <v>42875943.27</v>
      </c>
      <c r="H208" s="338">
        <f t="shared" si="8"/>
        <v>1.0074291962963766</v>
      </c>
    </row>
    <row r="209" spans="5:8" ht="25.5" customHeight="1">
      <c r="E209" s="333" t="s">
        <v>284</v>
      </c>
      <c r="F209" s="337">
        <f>F24+F30+F31+F94+F95+F175</f>
        <v>518436</v>
      </c>
      <c r="G209" s="337">
        <f>G24+G30+G31+G94+G95+G175</f>
        <v>298943.42</v>
      </c>
      <c r="H209" s="338">
        <f t="shared" si="8"/>
        <v>0.5766255044017005</v>
      </c>
    </row>
    <row r="447" spans="5:7" ht="15">
      <c r="E447" s="39"/>
      <c r="F447" s="40"/>
      <c r="G447" s="40"/>
    </row>
    <row r="448" spans="6:7" ht="13.5">
      <c r="F448" s="2"/>
      <c r="G448" s="41"/>
    </row>
    <row r="449" spans="6:7" ht="13.5">
      <c r="F449" s="2"/>
      <c r="G449" s="41"/>
    </row>
    <row r="451" ht="15">
      <c r="E451" s="149"/>
    </row>
    <row r="454" ht="13.5">
      <c r="E454" s="151"/>
    </row>
  </sheetData>
  <sheetProtection/>
  <mergeCells count="3">
    <mergeCell ref="F198:F199"/>
    <mergeCell ref="G198:G199"/>
    <mergeCell ref="H198:H199"/>
  </mergeCells>
  <printOptions/>
  <pageMargins left="0.1968503937007874" right="0" top="0.7480314960629921" bottom="0.629921259842519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88"/>
  <sheetViews>
    <sheetView tabSelected="1" zoomScalePageLayoutView="0" workbookViewId="0" topLeftCell="A1">
      <selection activeCell="L33" sqref="L33:M33"/>
    </sheetView>
  </sheetViews>
  <sheetFormatPr defaultColWidth="9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">
      <c r="B2" s="2"/>
      <c r="F2" s="3" t="s">
        <v>334</v>
      </c>
    </row>
    <row r="3" spans="2:6" ht="18.75" customHeight="1">
      <c r="B3" s="2"/>
      <c r="C3" s="2"/>
      <c r="D3" s="2"/>
      <c r="F3" s="3"/>
    </row>
    <row r="4" spans="3:6" ht="30.75" customHeight="1">
      <c r="C4" s="2"/>
      <c r="D4" s="944" t="s">
        <v>546</v>
      </c>
      <c r="E4" s="944"/>
      <c r="F4" s="944"/>
    </row>
    <row r="5" spans="2:7" ht="27" customHeight="1" thickBot="1">
      <c r="B5" s="5" t="s">
        <v>1</v>
      </c>
      <c r="C5" s="5" t="s">
        <v>2</v>
      </c>
      <c r="D5" s="6" t="s">
        <v>4</v>
      </c>
      <c r="E5" s="7" t="s">
        <v>5</v>
      </c>
      <c r="F5" s="119" t="s">
        <v>6</v>
      </c>
      <c r="G5" s="120" t="s">
        <v>7</v>
      </c>
    </row>
    <row r="6" spans="2:7" ht="15.75" customHeight="1" thickBot="1">
      <c r="B6" s="121"/>
      <c r="C6" s="122"/>
      <c r="D6" s="123" t="s">
        <v>252</v>
      </c>
      <c r="E6" s="124"/>
      <c r="F6" s="124"/>
      <c r="G6" s="125"/>
    </row>
    <row r="7" spans="2:7" ht="30" customHeight="1">
      <c r="B7" s="444" t="s">
        <v>253</v>
      </c>
      <c r="C7" s="303"/>
      <c r="D7" s="304" t="s">
        <v>254</v>
      </c>
      <c r="E7" s="305">
        <f>E8</f>
        <v>2415100</v>
      </c>
      <c r="F7" s="306">
        <f>F8</f>
        <v>2370130.57</v>
      </c>
      <c r="G7" s="307">
        <f aca="true" t="shared" si="0" ref="G7:G21">F7/E7</f>
        <v>0.98137988903151</v>
      </c>
    </row>
    <row r="8" spans="2:7" ht="16.5" customHeight="1">
      <c r="B8" s="28"/>
      <c r="C8" s="314">
        <v>40002</v>
      </c>
      <c r="D8" s="315" t="s">
        <v>255</v>
      </c>
      <c r="E8" s="325">
        <v>2415100</v>
      </c>
      <c r="F8" s="316">
        <v>2370130.57</v>
      </c>
      <c r="G8" s="317">
        <f t="shared" si="0"/>
        <v>0.98137988903151</v>
      </c>
    </row>
    <row r="9" spans="2:7" ht="16.5" customHeight="1">
      <c r="B9" s="308" t="s">
        <v>20</v>
      </c>
      <c r="C9" s="308"/>
      <c r="D9" s="309" t="s">
        <v>256</v>
      </c>
      <c r="E9" s="310">
        <f>E10+E11</f>
        <v>323600</v>
      </c>
      <c r="F9" s="310">
        <f>F10+F11</f>
        <v>126097.36</v>
      </c>
      <c r="G9" s="311">
        <f t="shared" si="0"/>
        <v>0.38967045735475897</v>
      </c>
    </row>
    <row r="10" spans="2:7" ht="16.5" customHeight="1">
      <c r="B10" s="24"/>
      <c r="C10" s="318" t="s">
        <v>257</v>
      </c>
      <c r="D10" s="315" t="s">
        <v>258</v>
      </c>
      <c r="E10" s="316">
        <v>312600</v>
      </c>
      <c r="F10" s="316">
        <v>115325.61</v>
      </c>
      <c r="G10" s="317">
        <f t="shared" si="0"/>
        <v>0.36892389635316697</v>
      </c>
    </row>
    <row r="11" spans="2:7" ht="16.5" customHeight="1">
      <c r="B11" s="24"/>
      <c r="C11" s="318" t="s">
        <v>259</v>
      </c>
      <c r="D11" s="319" t="s">
        <v>14</v>
      </c>
      <c r="E11" s="316">
        <v>11000</v>
      </c>
      <c r="F11" s="316">
        <v>10771.75</v>
      </c>
      <c r="G11" s="317">
        <f t="shared" si="0"/>
        <v>0.97925</v>
      </c>
    </row>
    <row r="12" spans="2:7" ht="16.5" customHeight="1">
      <c r="B12" s="308" t="s">
        <v>130</v>
      </c>
      <c r="C12" s="308"/>
      <c r="D12" s="309" t="s">
        <v>131</v>
      </c>
      <c r="E12" s="310">
        <f>E13</f>
        <v>8400</v>
      </c>
      <c r="F12" s="310">
        <f>F13</f>
        <v>2499.99</v>
      </c>
      <c r="G12" s="311">
        <f t="shared" si="0"/>
        <v>0.2976178571428571</v>
      </c>
    </row>
    <row r="13" spans="2:7" ht="16.5" customHeight="1">
      <c r="B13" s="24"/>
      <c r="C13" s="320" t="s">
        <v>260</v>
      </c>
      <c r="D13" s="315" t="s">
        <v>261</v>
      </c>
      <c r="E13" s="316">
        <v>8400</v>
      </c>
      <c r="F13" s="316">
        <v>2499.99</v>
      </c>
      <c r="G13" s="317">
        <f t="shared" si="0"/>
        <v>0.2976178571428571</v>
      </c>
    </row>
    <row r="14" spans="2:7" ht="29.25" customHeight="1">
      <c r="B14" s="308" t="s">
        <v>97</v>
      </c>
      <c r="C14" s="308"/>
      <c r="D14" s="309" t="s">
        <v>98</v>
      </c>
      <c r="E14" s="310">
        <f>E15+E16</f>
        <v>1979100</v>
      </c>
      <c r="F14" s="310">
        <f>F15+F16</f>
        <v>1911534.1900000002</v>
      </c>
      <c r="G14" s="311">
        <f t="shared" si="0"/>
        <v>0.9658603355060382</v>
      </c>
    </row>
    <row r="15" spans="2:7" ht="16.5" customHeight="1">
      <c r="B15" s="24"/>
      <c r="C15" s="318" t="s">
        <v>262</v>
      </c>
      <c r="D15" s="315" t="s">
        <v>263</v>
      </c>
      <c r="E15" s="316">
        <v>1698100</v>
      </c>
      <c r="F15" s="316">
        <v>1631326.61</v>
      </c>
      <c r="G15" s="317">
        <f t="shared" si="0"/>
        <v>0.9606775867145634</v>
      </c>
    </row>
    <row r="16" spans="2:7" ht="16.5" customHeight="1">
      <c r="B16" s="24"/>
      <c r="C16" s="318" t="s">
        <v>210</v>
      </c>
      <c r="D16" s="315" t="s">
        <v>211</v>
      </c>
      <c r="E16" s="316">
        <v>281000</v>
      </c>
      <c r="F16" s="316">
        <v>280207.58</v>
      </c>
      <c r="G16" s="317">
        <f t="shared" si="0"/>
        <v>0.9971800000000001</v>
      </c>
    </row>
    <row r="17" spans="2:7" ht="5.25" customHeight="1">
      <c r="B17" s="31"/>
      <c r="C17" s="188"/>
      <c r="D17" s="36"/>
      <c r="E17" s="189"/>
      <c r="F17" s="189"/>
      <c r="G17" s="130"/>
    </row>
    <row r="18" spans="2:7" ht="12" customHeight="1">
      <c r="B18" s="31"/>
      <c r="C18" s="188"/>
      <c r="D18" s="326" t="s">
        <v>367</v>
      </c>
      <c r="E18" s="417">
        <v>1310400</v>
      </c>
      <c r="F18" s="417">
        <v>1286183.36</v>
      </c>
      <c r="G18" s="327"/>
    </row>
    <row r="19" spans="2:7" ht="12" customHeight="1">
      <c r="B19" s="51"/>
      <c r="C19" s="51"/>
      <c r="D19" s="199" t="s">
        <v>285</v>
      </c>
      <c r="E19" s="418"/>
      <c r="F19" s="419">
        <v>22392.52</v>
      </c>
      <c r="G19" s="126"/>
    </row>
    <row r="20" spans="2:7" ht="16.5" customHeight="1" thickBot="1">
      <c r="B20" s="51"/>
      <c r="C20" s="51"/>
      <c r="D20" s="128" t="s">
        <v>240</v>
      </c>
      <c r="E20" s="420">
        <v>158000</v>
      </c>
      <c r="F20" s="420">
        <v>441350.39</v>
      </c>
      <c r="G20" s="129"/>
    </row>
    <row r="21" spans="2:7" ht="18.75" customHeight="1" thickBot="1">
      <c r="B21" s="18"/>
      <c r="C21" s="19"/>
      <c r="D21" s="215" t="s">
        <v>264</v>
      </c>
      <c r="E21" s="252">
        <f>E7+E9+E12+E14+E18+E19+E20</f>
        <v>6194600</v>
      </c>
      <c r="F21" s="252">
        <f>F7+F9+F12+F14+F18+F19+F20</f>
        <v>6160188.38</v>
      </c>
      <c r="G21" s="253">
        <f t="shared" si="0"/>
        <v>0.9944449003971201</v>
      </c>
    </row>
    <row r="22" spans="2:7" ht="18" customHeight="1">
      <c r="B22" s="4"/>
      <c r="C22" s="4"/>
      <c r="D22" s="4"/>
      <c r="E22" s="4"/>
      <c r="F22" s="4"/>
      <c r="G22" s="4"/>
    </row>
    <row r="23" spans="2:7" ht="27" customHeight="1" thickBot="1">
      <c r="B23" s="5" t="s">
        <v>1</v>
      </c>
      <c r="C23" s="5" t="s">
        <v>2</v>
      </c>
      <c r="D23" s="6" t="s">
        <v>4</v>
      </c>
      <c r="E23" s="7" t="s">
        <v>5</v>
      </c>
      <c r="F23" s="119" t="s">
        <v>6</v>
      </c>
      <c r="G23" s="120" t="s">
        <v>7</v>
      </c>
    </row>
    <row r="24" spans="2:7" ht="16.5" customHeight="1" thickBot="1">
      <c r="B24" s="121"/>
      <c r="C24" s="122"/>
      <c r="D24" s="123" t="s">
        <v>347</v>
      </c>
      <c r="E24" s="124"/>
      <c r="F24" s="124"/>
      <c r="G24" s="125"/>
    </row>
    <row r="25" spans="2:7" ht="30" customHeight="1">
      <c r="B25" s="312" t="s">
        <v>253</v>
      </c>
      <c r="C25" s="312"/>
      <c r="D25" s="306" t="s">
        <v>254</v>
      </c>
      <c r="E25" s="306">
        <f>E26</f>
        <v>2415100</v>
      </c>
      <c r="F25" s="306">
        <f>F26</f>
        <v>2274208.32</v>
      </c>
      <c r="G25" s="307">
        <f aca="true" t="shared" si="1" ref="G25:G31">F25/E25</f>
        <v>0.9416621754792761</v>
      </c>
    </row>
    <row r="26" spans="2:7" ht="16.5" customHeight="1">
      <c r="B26" s="20"/>
      <c r="C26" s="321">
        <v>40002</v>
      </c>
      <c r="D26" s="322" t="s">
        <v>255</v>
      </c>
      <c r="E26" s="323">
        <v>2415100</v>
      </c>
      <c r="F26" s="323">
        <v>2274208.32</v>
      </c>
      <c r="G26" s="324">
        <f t="shared" si="1"/>
        <v>0.9416621754792761</v>
      </c>
    </row>
    <row r="27" spans="2:7" ht="16.5" customHeight="1">
      <c r="B27" s="308" t="s">
        <v>20</v>
      </c>
      <c r="C27" s="308"/>
      <c r="D27" s="309" t="s">
        <v>256</v>
      </c>
      <c r="E27" s="313">
        <f>E28+E29</f>
        <v>323600</v>
      </c>
      <c r="F27" s="313">
        <f>F28+F29</f>
        <v>233035.97</v>
      </c>
      <c r="G27" s="307">
        <f t="shared" si="1"/>
        <v>0.7201358776266996</v>
      </c>
    </row>
    <row r="28" spans="2:7" ht="16.5" customHeight="1">
      <c r="B28" s="24"/>
      <c r="C28" s="318" t="s">
        <v>257</v>
      </c>
      <c r="D28" s="315" t="s">
        <v>258</v>
      </c>
      <c r="E28" s="325">
        <v>312600</v>
      </c>
      <c r="F28" s="325">
        <v>222284.68</v>
      </c>
      <c r="G28" s="324">
        <f t="shared" si="1"/>
        <v>0.7110834293026231</v>
      </c>
    </row>
    <row r="29" spans="2:7" ht="16.5" customHeight="1">
      <c r="B29" s="24"/>
      <c r="C29" s="318" t="s">
        <v>259</v>
      </c>
      <c r="D29" s="319" t="s">
        <v>14</v>
      </c>
      <c r="E29" s="325">
        <v>11000</v>
      </c>
      <c r="F29" s="325">
        <v>10751.29</v>
      </c>
      <c r="G29" s="324">
        <f t="shared" si="1"/>
        <v>0.9773900000000001</v>
      </c>
    </row>
    <row r="30" spans="2:7" ht="16.5" customHeight="1">
      <c r="B30" s="308" t="s">
        <v>130</v>
      </c>
      <c r="C30" s="308"/>
      <c r="D30" s="309" t="s">
        <v>131</v>
      </c>
      <c r="E30" s="313">
        <f>E31</f>
        <v>8400</v>
      </c>
      <c r="F30" s="313">
        <f>F31</f>
        <v>2010.74</v>
      </c>
      <c r="G30" s="307">
        <f t="shared" si="1"/>
        <v>0.23937380952380952</v>
      </c>
    </row>
    <row r="31" spans="2:7" ht="16.5" customHeight="1">
      <c r="B31" s="24"/>
      <c r="C31" s="318" t="s">
        <v>260</v>
      </c>
      <c r="D31" s="315" t="s">
        <v>261</v>
      </c>
      <c r="E31" s="325">
        <v>8400</v>
      </c>
      <c r="F31" s="325">
        <v>2010.74</v>
      </c>
      <c r="G31" s="324">
        <f t="shared" si="1"/>
        <v>0.23937380952380952</v>
      </c>
    </row>
    <row r="32" spans="2:7" ht="30" customHeight="1">
      <c r="B32" s="308" t="s">
        <v>97</v>
      </c>
      <c r="C32" s="308"/>
      <c r="D32" s="309" t="s">
        <v>98</v>
      </c>
      <c r="E32" s="313">
        <f>E33+E34</f>
        <v>1979100</v>
      </c>
      <c r="F32" s="313">
        <f>F33+F34</f>
        <v>1899563.74</v>
      </c>
      <c r="G32" s="307">
        <f aca="true" t="shared" si="2" ref="G32:G39">F32/E32</f>
        <v>0.9598119044009903</v>
      </c>
    </row>
    <row r="33" spans="2:7" ht="16.5" customHeight="1">
      <c r="B33" s="24"/>
      <c r="C33" s="318" t="s">
        <v>262</v>
      </c>
      <c r="D33" s="315" t="s">
        <v>263</v>
      </c>
      <c r="E33" s="325">
        <v>1698100</v>
      </c>
      <c r="F33" s="325">
        <v>1631151.78</v>
      </c>
      <c r="G33" s="324">
        <f t="shared" si="2"/>
        <v>0.9605746304693481</v>
      </c>
    </row>
    <row r="34" spans="2:7" ht="16.5" customHeight="1">
      <c r="B34" s="24"/>
      <c r="C34" s="318" t="s">
        <v>210</v>
      </c>
      <c r="D34" s="315" t="s">
        <v>211</v>
      </c>
      <c r="E34" s="325">
        <v>281000</v>
      </c>
      <c r="F34" s="325">
        <v>268411.96</v>
      </c>
      <c r="G34" s="324">
        <f t="shared" si="2"/>
        <v>0.9552027046263346</v>
      </c>
    </row>
    <row r="35" spans="2:7" ht="4.5" customHeight="1">
      <c r="B35" s="21"/>
      <c r="C35" s="183"/>
      <c r="D35" s="161"/>
      <c r="E35" s="184"/>
      <c r="F35" s="184"/>
      <c r="G35" s="185"/>
    </row>
    <row r="36" spans="2:7" ht="12" customHeight="1">
      <c r="B36" s="52"/>
      <c r="C36" s="52"/>
      <c r="D36" s="198" t="s">
        <v>366</v>
      </c>
      <c r="E36" s="421">
        <v>1310400</v>
      </c>
      <c r="F36" s="421">
        <v>1286183.36</v>
      </c>
      <c r="G36" s="127"/>
    </row>
    <row r="37" spans="2:7" ht="12" customHeight="1">
      <c r="B37" s="52"/>
      <c r="C37" s="52"/>
      <c r="D37" s="198" t="s">
        <v>286</v>
      </c>
      <c r="E37" s="421"/>
      <c r="F37" s="421">
        <v>65955</v>
      </c>
      <c r="G37" s="127"/>
    </row>
    <row r="38" spans="2:7" ht="16.5" customHeight="1" thickBot="1">
      <c r="B38" s="21"/>
      <c r="C38" s="21"/>
      <c r="D38" s="186" t="s">
        <v>566</v>
      </c>
      <c r="E38" s="422">
        <v>158000</v>
      </c>
      <c r="F38" s="422">
        <v>395395.12</v>
      </c>
      <c r="G38" s="187"/>
    </row>
    <row r="39" spans="2:7" ht="18.75" customHeight="1" thickBot="1">
      <c r="B39" s="18"/>
      <c r="C39" s="19"/>
      <c r="D39" s="215" t="s">
        <v>348</v>
      </c>
      <c r="E39" s="252">
        <f>E25+E27+E30+E32+E36+E37+E38</f>
        <v>6194600</v>
      </c>
      <c r="F39" s="252">
        <f>F25+F27+F30+F32+F36+F37+F38</f>
        <v>6156352.250000001</v>
      </c>
      <c r="G39" s="253">
        <f t="shared" si="2"/>
        <v>0.9938256303877572</v>
      </c>
    </row>
    <row r="40" spans="2:7" ht="16.5" customHeight="1">
      <c r="B40" s="4"/>
      <c r="C40" s="4"/>
      <c r="D40" s="4"/>
      <c r="E40" s="4"/>
      <c r="F40" s="4"/>
      <c r="G40" s="4"/>
    </row>
    <row r="41" spans="2:7" ht="16.5" customHeight="1">
      <c r="B41" s="4"/>
      <c r="C41" s="4"/>
      <c r="D41" s="4"/>
      <c r="E41" s="4"/>
      <c r="F41" s="4"/>
      <c r="G41" s="4"/>
    </row>
    <row r="42" spans="2:7" ht="15" customHeight="1">
      <c r="B42" s="4"/>
      <c r="C42" s="4"/>
      <c r="D42" s="4"/>
      <c r="E42" s="4"/>
      <c r="F42" s="4"/>
      <c r="G42" s="4"/>
    </row>
    <row r="78" ht="13.5">
      <c r="E78" s="134"/>
    </row>
    <row r="82" ht="15.75" customHeight="1">
      <c r="E82" s="38"/>
    </row>
    <row r="89" ht="15.75" customHeight="1">
      <c r="E89" s="38"/>
    </row>
    <row r="95" ht="14.25" thickBot="1"/>
    <row r="96" spans="2:8" ht="14.25" thickBot="1">
      <c r="B96" s="4"/>
      <c r="C96" s="4"/>
      <c r="D96" s="4"/>
      <c r="E96" s="4"/>
      <c r="F96" s="4"/>
      <c r="G96" s="4"/>
      <c r="H96" s="147"/>
    </row>
    <row r="125" ht="13.5">
      <c r="G125" s="2"/>
    </row>
    <row r="162" spans="6:7" ht="13.5">
      <c r="F162" s="373"/>
      <c r="G162" s="373"/>
    </row>
    <row r="385" ht="15">
      <c r="E385" s="149"/>
    </row>
    <row r="388" ht="13.5">
      <c r="E388" s="151"/>
    </row>
  </sheetData>
  <sheetProtection/>
  <mergeCells count="1">
    <mergeCell ref="D4:F4"/>
  </mergeCells>
  <printOptions/>
  <pageMargins left="0.31496062992125984" right="0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6"/>
  <sheetViews>
    <sheetView zoomScalePageLayoutView="0" workbookViewId="0" topLeftCell="A457">
      <selection activeCell="A410" sqref="A410:IV418"/>
    </sheetView>
  </sheetViews>
  <sheetFormatPr defaultColWidth="9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1" width="9" style="1" customWidth="1"/>
    <col min="12" max="12" width="11.59765625" style="1" customWidth="1"/>
    <col min="13" max="16384" width="9" style="1" customWidth="1"/>
  </cols>
  <sheetData>
    <row r="1" spans="2:7" ht="29.25" customHeight="1">
      <c r="B1" s="2"/>
      <c r="G1" s="3" t="s">
        <v>107</v>
      </c>
    </row>
    <row r="2" spans="3:5" ht="30" customHeight="1">
      <c r="C2" s="2"/>
      <c r="E2" s="200" t="s">
        <v>537</v>
      </c>
    </row>
    <row r="3" ht="15" customHeight="1"/>
    <row r="4" spans="2:8" ht="37.5" customHeight="1" thickBot="1">
      <c r="B4" s="42" t="s">
        <v>1</v>
      </c>
      <c r="C4" s="42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43" t="s">
        <v>7</v>
      </c>
    </row>
    <row r="5" spans="2:8" ht="21.75" customHeight="1" thickBot="1">
      <c r="B5" s="213" t="s">
        <v>8</v>
      </c>
      <c r="C5" s="214"/>
      <c r="D5" s="214"/>
      <c r="E5" s="215" t="s">
        <v>9</v>
      </c>
      <c r="F5" s="215">
        <f>F6+F9+F11+F13</f>
        <v>1423548.03</v>
      </c>
      <c r="G5" s="398">
        <f>G6+G9+G11+G13</f>
        <v>1395928.82</v>
      </c>
      <c r="H5" s="394">
        <f aca="true" t="shared" si="0" ref="H5:H79">G5/F5</f>
        <v>0.9805983293728417</v>
      </c>
    </row>
    <row r="6" spans="2:8" ht="18" customHeight="1">
      <c r="B6" s="466"/>
      <c r="C6" s="266" t="s">
        <v>108</v>
      </c>
      <c r="D6" s="231"/>
      <c r="E6" s="233" t="s">
        <v>109</v>
      </c>
      <c r="F6" s="261">
        <f>SUM(F7:F8)</f>
        <v>65000</v>
      </c>
      <c r="G6" s="261">
        <f>SUM(G7:G8)</f>
        <v>59705.98</v>
      </c>
      <c r="H6" s="265">
        <f t="shared" si="0"/>
        <v>0.9185535384615385</v>
      </c>
    </row>
    <row r="7" spans="2:8" ht="18" customHeight="1">
      <c r="B7" s="466"/>
      <c r="C7" s="266"/>
      <c r="D7" s="578" t="s">
        <v>126</v>
      </c>
      <c r="E7" s="10" t="s">
        <v>127</v>
      </c>
      <c r="F7" s="190">
        <v>9000</v>
      </c>
      <c r="G7" s="190">
        <v>4225.86</v>
      </c>
      <c r="H7" s="12">
        <f t="shared" si="0"/>
        <v>0.46953999999999996</v>
      </c>
    </row>
    <row r="8" spans="2:8" ht="18" customHeight="1">
      <c r="B8" s="49"/>
      <c r="C8" s="25"/>
      <c r="D8" s="45" t="s">
        <v>110</v>
      </c>
      <c r="E8" s="10" t="s">
        <v>111</v>
      </c>
      <c r="F8" s="11">
        <v>56000</v>
      </c>
      <c r="G8" s="11">
        <v>55480.12</v>
      </c>
      <c r="H8" s="12">
        <f t="shared" si="0"/>
        <v>0.9907164285714286</v>
      </c>
    </row>
    <row r="9" spans="2:8" ht="18" customHeight="1">
      <c r="B9" s="466"/>
      <c r="C9" s="235" t="s">
        <v>10</v>
      </c>
      <c r="D9" s="223"/>
      <c r="E9" s="224" t="s">
        <v>11</v>
      </c>
      <c r="F9" s="264">
        <f>SUM(F10:F10)</f>
        <v>327000</v>
      </c>
      <c r="G9" s="264">
        <f>SUM(G10:G10)</f>
        <v>305668.5</v>
      </c>
      <c r="H9" s="262">
        <f t="shared" si="0"/>
        <v>0.9347660550458715</v>
      </c>
    </row>
    <row r="10" spans="2:8" ht="18" customHeight="1">
      <c r="B10" s="49"/>
      <c r="C10" s="24"/>
      <c r="D10" s="578" t="s">
        <v>112</v>
      </c>
      <c r="E10" s="10" t="s">
        <v>113</v>
      </c>
      <c r="F10" s="11">
        <v>327000</v>
      </c>
      <c r="G10" s="11">
        <v>305668.5</v>
      </c>
      <c r="H10" s="12">
        <f t="shared" si="0"/>
        <v>0.9347660550458715</v>
      </c>
    </row>
    <row r="11" spans="2:8" ht="18" customHeight="1">
      <c r="B11" s="466"/>
      <c r="C11" s="203" t="s">
        <v>114</v>
      </c>
      <c r="D11" s="223"/>
      <c r="E11" s="224" t="s">
        <v>115</v>
      </c>
      <c r="F11" s="264">
        <f>F12</f>
        <v>27600</v>
      </c>
      <c r="G11" s="264">
        <f>G12</f>
        <v>27599.31</v>
      </c>
      <c r="H11" s="262">
        <f t="shared" si="0"/>
        <v>0.9999750000000001</v>
      </c>
    </row>
    <row r="12" spans="2:8" ht="28.5" customHeight="1">
      <c r="B12" s="49"/>
      <c r="C12" s="25"/>
      <c r="D12" s="26">
        <v>2850</v>
      </c>
      <c r="E12" s="10" t="s">
        <v>116</v>
      </c>
      <c r="F12" s="11">
        <v>27600</v>
      </c>
      <c r="G12" s="11">
        <v>27599.31</v>
      </c>
      <c r="H12" s="12">
        <f t="shared" si="0"/>
        <v>0.9999750000000001</v>
      </c>
    </row>
    <row r="13" spans="2:8" ht="18" customHeight="1">
      <c r="B13" s="466"/>
      <c r="C13" s="545" t="s">
        <v>13</v>
      </c>
      <c r="D13" s="223"/>
      <c r="E13" s="224" t="s">
        <v>14</v>
      </c>
      <c r="F13" s="264">
        <f>SUM(F14:F20)</f>
        <v>1003948.03</v>
      </c>
      <c r="G13" s="264">
        <f>SUM(G14:G20)</f>
        <v>1002955.03</v>
      </c>
      <c r="H13" s="262">
        <f t="shared" si="0"/>
        <v>0.9990109049768243</v>
      </c>
    </row>
    <row r="14" spans="2:8" ht="18.75" customHeight="1">
      <c r="B14" s="466"/>
      <c r="C14" s="143"/>
      <c r="D14" s="578" t="s">
        <v>135</v>
      </c>
      <c r="E14" s="10" t="s">
        <v>136</v>
      </c>
      <c r="F14" s="30">
        <v>15700</v>
      </c>
      <c r="G14" s="30">
        <v>15700</v>
      </c>
      <c r="H14" s="12">
        <f t="shared" si="0"/>
        <v>1</v>
      </c>
    </row>
    <row r="15" spans="2:8" ht="18.75" customHeight="1">
      <c r="B15" s="466"/>
      <c r="C15" s="132"/>
      <c r="D15" s="578" t="s">
        <v>137</v>
      </c>
      <c r="E15" s="10" t="s">
        <v>138</v>
      </c>
      <c r="F15" s="30">
        <v>2684.7</v>
      </c>
      <c r="G15" s="30">
        <v>2684.7</v>
      </c>
      <c r="H15" s="12">
        <f t="shared" si="0"/>
        <v>1</v>
      </c>
    </row>
    <row r="16" spans="2:8" ht="18.75" customHeight="1">
      <c r="B16" s="466"/>
      <c r="C16" s="132"/>
      <c r="D16" s="578" t="s">
        <v>139</v>
      </c>
      <c r="E16" s="10" t="s">
        <v>140</v>
      </c>
      <c r="F16" s="30">
        <v>256.03</v>
      </c>
      <c r="G16" s="30">
        <v>256.03</v>
      </c>
      <c r="H16" s="12">
        <f t="shared" si="0"/>
        <v>1</v>
      </c>
    </row>
    <row r="17" spans="2:8" ht="18.75" customHeight="1">
      <c r="B17" s="466"/>
      <c r="C17" s="132"/>
      <c r="D17" s="578" t="s">
        <v>126</v>
      </c>
      <c r="E17" s="10" t="s">
        <v>127</v>
      </c>
      <c r="F17" s="30">
        <v>178.31</v>
      </c>
      <c r="G17" s="30">
        <v>178.31</v>
      </c>
      <c r="H17" s="12">
        <f t="shared" si="0"/>
        <v>1</v>
      </c>
    </row>
    <row r="18" spans="2:8" ht="18.75" customHeight="1">
      <c r="B18" s="49"/>
      <c r="C18" s="49"/>
      <c r="D18" s="532" t="s">
        <v>110</v>
      </c>
      <c r="E18" s="10" t="s">
        <v>111</v>
      </c>
      <c r="F18" s="11">
        <v>846.6</v>
      </c>
      <c r="G18" s="11">
        <v>846.6</v>
      </c>
      <c r="H18" s="12">
        <f t="shared" si="0"/>
        <v>1</v>
      </c>
    </row>
    <row r="19" spans="2:12" ht="18.75" customHeight="1">
      <c r="B19" s="49"/>
      <c r="C19" s="49"/>
      <c r="D19" s="532" t="s">
        <v>117</v>
      </c>
      <c r="E19" s="10" t="s">
        <v>118</v>
      </c>
      <c r="F19" s="522">
        <v>983282.39</v>
      </c>
      <c r="G19" s="11">
        <v>983282.39</v>
      </c>
      <c r="H19" s="12">
        <f t="shared" si="0"/>
        <v>1</v>
      </c>
      <c r="J19" s="740"/>
      <c r="L19" s="521"/>
    </row>
    <row r="20" spans="2:12" ht="18.75" customHeight="1" thickBot="1">
      <c r="B20" s="49"/>
      <c r="C20" s="49"/>
      <c r="D20" s="546" t="s">
        <v>117</v>
      </c>
      <c r="E20" s="15" t="s">
        <v>118</v>
      </c>
      <c r="F20" s="522">
        <v>1000</v>
      </c>
      <c r="G20" s="522">
        <v>7</v>
      </c>
      <c r="H20" s="12">
        <f t="shared" si="0"/>
        <v>0.007</v>
      </c>
      <c r="L20" s="499"/>
    </row>
    <row r="21" spans="2:12" ht="31.5" thickBot="1">
      <c r="B21" s="213" t="s">
        <v>253</v>
      </c>
      <c r="C21" s="214"/>
      <c r="D21" s="214"/>
      <c r="E21" s="215" t="s">
        <v>254</v>
      </c>
      <c r="F21" s="778">
        <f>F22</f>
        <v>2774</v>
      </c>
      <c r="G21" s="778">
        <f>G22</f>
        <v>2773.72</v>
      </c>
      <c r="H21" s="394">
        <f t="shared" si="0"/>
        <v>0.9998990627253064</v>
      </c>
      <c r="L21" s="499"/>
    </row>
    <row r="22" spans="2:12" ht="18.75" customHeight="1">
      <c r="B22" s="774"/>
      <c r="C22" s="776">
        <v>40003</v>
      </c>
      <c r="D22" s="775"/>
      <c r="E22" s="271" t="s">
        <v>528</v>
      </c>
      <c r="F22" s="777">
        <f>F23</f>
        <v>2774</v>
      </c>
      <c r="G22" s="777">
        <f>G23</f>
        <v>2773.72</v>
      </c>
      <c r="H22" s="265">
        <f t="shared" si="0"/>
        <v>0.9998990627253064</v>
      </c>
      <c r="L22" s="499"/>
    </row>
    <row r="23" spans="2:12" ht="18.75" customHeight="1" thickBot="1">
      <c r="B23" s="635"/>
      <c r="C23" s="49"/>
      <c r="D23" s="532" t="s">
        <v>110</v>
      </c>
      <c r="E23" s="10" t="s">
        <v>111</v>
      </c>
      <c r="F23" s="772">
        <v>2774</v>
      </c>
      <c r="G23" s="773">
        <v>2773.72</v>
      </c>
      <c r="H23" s="12">
        <f t="shared" si="0"/>
        <v>0.9998990627253064</v>
      </c>
      <c r="L23" s="499"/>
    </row>
    <row r="24" spans="2:8" ht="21" customHeight="1" thickBot="1">
      <c r="B24" s="213" t="s">
        <v>119</v>
      </c>
      <c r="C24" s="214"/>
      <c r="D24" s="214"/>
      <c r="E24" s="215" t="s">
        <v>120</v>
      </c>
      <c r="F24" s="215">
        <f>F25+F28+F30</f>
        <v>3267133</v>
      </c>
      <c r="G24" s="398">
        <f>G25+G28+G30</f>
        <v>2765707.86</v>
      </c>
      <c r="H24" s="394">
        <f t="shared" si="0"/>
        <v>0.8465244175856936</v>
      </c>
    </row>
    <row r="25" spans="2:8" ht="18" customHeight="1">
      <c r="B25" s="466"/>
      <c r="C25" s="386" t="s">
        <v>121</v>
      </c>
      <c r="D25" s="231"/>
      <c r="E25" s="233" t="s">
        <v>122</v>
      </c>
      <c r="F25" s="261">
        <f>F26+F27</f>
        <v>305000</v>
      </c>
      <c r="G25" s="261">
        <f>G26+G27</f>
        <v>196925.84</v>
      </c>
      <c r="H25" s="265">
        <f t="shared" si="0"/>
        <v>0.6456584918032787</v>
      </c>
    </row>
    <row r="26" spans="2:8" ht="42" customHeight="1">
      <c r="B26" s="539"/>
      <c r="C26" s="724"/>
      <c r="D26" s="873" t="s">
        <v>466</v>
      </c>
      <c r="E26" s="510" t="s">
        <v>467</v>
      </c>
      <c r="F26" s="11">
        <v>205000</v>
      </c>
      <c r="G26" s="11">
        <v>196925.84</v>
      </c>
      <c r="H26" s="12">
        <f t="shared" si="0"/>
        <v>0.9606138536585366</v>
      </c>
    </row>
    <row r="27" spans="2:8" ht="42" customHeight="1">
      <c r="B27" s="466"/>
      <c r="C27" s="602"/>
      <c r="D27" s="874" t="s">
        <v>557</v>
      </c>
      <c r="E27" s="766" t="s">
        <v>558</v>
      </c>
      <c r="F27" s="11">
        <v>100000</v>
      </c>
      <c r="G27" s="11">
        <v>0</v>
      </c>
      <c r="H27" s="12">
        <v>0</v>
      </c>
    </row>
    <row r="28" spans="2:8" ht="18" customHeight="1">
      <c r="B28" s="466"/>
      <c r="C28" s="267">
        <v>60014</v>
      </c>
      <c r="D28" s="223"/>
      <c r="E28" s="224" t="s">
        <v>123</v>
      </c>
      <c r="F28" s="264">
        <f>F29</f>
        <v>221500</v>
      </c>
      <c r="G28" s="264">
        <f>G29</f>
        <v>221109</v>
      </c>
      <c r="H28" s="262">
        <f t="shared" si="0"/>
        <v>0.9982347629796839</v>
      </c>
    </row>
    <row r="29" spans="2:8" ht="44.25" customHeight="1">
      <c r="B29" s="466"/>
      <c r="C29" s="577"/>
      <c r="D29" s="46">
        <v>6300</v>
      </c>
      <c r="E29" s="360" t="s">
        <v>372</v>
      </c>
      <c r="F29" s="30">
        <v>221500</v>
      </c>
      <c r="G29" s="30">
        <v>221109</v>
      </c>
      <c r="H29" s="12">
        <f t="shared" si="0"/>
        <v>0.9982347629796839</v>
      </c>
    </row>
    <row r="30" spans="2:8" ht="18" customHeight="1">
      <c r="B30" s="466"/>
      <c r="C30" s="235" t="s">
        <v>124</v>
      </c>
      <c r="D30" s="223"/>
      <c r="E30" s="224" t="s">
        <v>125</v>
      </c>
      <c r="F30" s="264">
        <f>SUM(F31:F35)</f>
        <v>2740633</v>
      </c>
      <c r="G30" s="264">
        <f>SUM(G31:G35)</f>
        <v>2347673.02</v>
      </c>
      <c r="H30" s="262">
        <f t="shared" si="0"/>
        <v>0.8566170735009029</v>
      </c>
    </row>
    <row r="31" spans="2:8" ht="18.75" customHeight="1">
      <c r="B31" s="466"/>
      <c r="C31" s="598"/>
      <c r="D31" s="578" t="s">
        <v>126</v>
      </c>
      <c r="E31" s="10" t="s">
        <v>127</v>
      </c>
      <c r="F31" s="11">
        <v>77500</v>
      </c>
      <c r="G31" s="11">
        <v>52661.34</v>
      </c>
      <c r="H31" s="12">
        <f t="shared" si="0"/>
        <v>0.6795011612903226</v>
      </c>
    </row>
    <row r="32" spans="2:8" ht="18.75" customHeight="1">
      <c r="B32" s="466"/>
      <c r="C32" s="598"/>
      <c r="D32" s="578" t="s">
        <v>153</v>
      </c>
      <c r="E32" s="10" t="s">
        <v>154</v>
      </c>
      <c r="F32" s="11">
        <v>499033</v>
      </c>
      <c r="G32" s="11">
        <v>448790.62</v>
      </c>
      <c r="H32" s="12">
        <f t="shared" si="0"/>
        <v>0.899320525897085</v>
      </c>
    </row>
    <row r="33" spans="2:8" ht="18.75" customHeight="1">
      <c r="B33" s="466"/>
      <c r="C33" s="598"/>
      <c r="D33" s="578" t="s">
        <v>110</v>
      </c>
      <c r="E33" s="10" t="s">
        <v>111</v>
      </c>
      <c r="F33" s="11">
        <v>123000</v>
      </c>
      <c r="G33" s="11">
        <v>111066.69</v>
      </c>
      <c r="H33" s="12">
        <f t="shared" si="0"/>
        <v>0.9029812195121951</v>
      </c>
    </row>
    <row r="34" spans="2:8" ht="18.75" customHeight="1">
      <c r="B34" s="466"/>
      <c r="C34" s="598"/>
      <c r="D34" s="582" t="s">
        <v>117</v>
      </c>
      <c r="E34" s="10" t="s">
        <v>118</v>
      </c>
      <c r="F34" s="11">
        <v>50000</v>
      </c>
      <c r="G34" s="11">
        <v>46212.14</v>
      </c>
      <c r="H34" s="12">
        <f t="shared" si="0"/>
        <v>0.9242428</v>
      </c>
    </row>
    <row r="35" spans="2:8" ht="18.75" customHeight="1" thickBot="1">
      <c r="B35" s="49"/>
      <c r="C35" s="49"/>
      <c r="D35" s="546">
        <v>6050</v>
      </c>
      <c r="E35" s="15" t="s">
        <v>113</v>
      </c>
      <c r="F35" s="16">
        <v>1991100</v>
      </c>
      <c r="G35" s="16">
        <v>1688942.23</v>
      </c>
      <c r="H35" s="17">
        <f t="shared" si="0"/>
        <v>0.8482458088493797</v>
      </c>
    </row>
    <row r="36" spans="2:8" ht="21" customHeight="1" thickBot="1">
      <c r="B36" s="213" t="s">
        <v>20</v>
      </c>
      <c r="C36" s="214"/>
      <c r="D36" s="214"/>
      <c r="E36" s="215" t="s">
        <v>21</v>
      </c>
      <c r="F36" s="215">
        <f>F37+F41</f>
        <v>215800</v>
      </c>
      <c r="G36" s="215">
        <f>G37+G41</f>
        <v>137891.62</v>
      </c>
      <c r="H36" s="394">
        <f t="shared" si="0"/>
        <v>0.6389787766450417</v>
      </c>
    </row>
    <row r="37" spans="2:8" ht="21" customHeight="1">
      <c r="B37" s="721"/>
      <c r="C37" s="776">
        <v>70001</v>
      </c>
      <c r="D37" s="270"/>
      <c r="E37" s="271" t="s">
        <v>258</v>
      </c>
      <c r="F37" s="752">
        <f>SUM(F38:F40)</f>
        <v>101800</v>
      </c>
      <c r="G37" s="752">
        <f>SUM(G38:G40)</f>
        <v>90627.03</v>
      </c>
      <c r="H37" s="265">
        <f t="shared" si="0"/>
        <v>0.8902458742632613</v>
      </c>
    </row>
    <row r="38" spans="2:8" ht="26.25">
      <c r="B38" s="782"/>
      <c r="C38" s="783"/>
      <c r="D38" s="780">
        <v>4400</v>
      </c>
      <c r="E38" s="50" t="s">
        <v>280</v>
      </c>
      <c r="F38" s="53">
        <v>10000</v>
      </c>
      <c r="G38" s="53">
        <v>9389.6</v>
      </c>
      <c r="H38" s="12">
        <f t="shared" si="0"/>
        <v>0.93896</v>
      </c>
    </row>
    <row r="39" spans="2:8" ht="21" customHeight="1">
      <c r="B39" s="782"/>
      <c r="C39" s="784"/>
      <c r="D39" s="781" t="s">
        <v>112</v>
      </c>
      <c r="E39" s="50" t="s">
        <v>113</v>
      </c>
      <c r="F39" s="53">
        <v>41800</v>
      </c>
      <c r="G39" s="53">
        <v>37143</v>
      </c>
      <c r="H39" s="12">
        <f t="shared" si="0"/>
        <v>0.8885885167464115</v>
      </c>
    </row>
    <row r="40" spans="2:8" ht="21" customHeight="1">
      <c r="B40" s="782"/>
      <c r="C40" s="779"/>
      <c r="D40" s="780">
        <v>6060</v>
      </c>
      <c r="E40" s="50" t="s">
        <v>159</v>
      </c>
      <c r="F40" s="53">
        <v>50000</v>
      </c>
      <c r="G40" s="53">
        <v>44094.43</v>
      </c>
      <c r="H40" s="12">
        <f t="shared" si="0"/>
        <v>0.8818886</v>
      </c>
    </row>
    <row r="41" spans="2:8" ht="18.75" customHeight="1">
      <c r="B41" s="466"/>
      <c r="C41" s="533" t="s">
        <v>22</v>
      </c>
      <c r="D41" s="231"/>
      <c r="E41" s="233" t="s">
        <v>23</v>
      </c>
      <c r="F41" s="261">
        <f>SUM(F42:F45)</f>
        <v>114000</v>
      </c>
      <c r="G41" s="261">
        <f>SUM(G42:G45)</f>
        <v>47264.590000000004</v>
      </c>
      <c r="H41" s="265">
        <f t="shared" si="0"/>
        <v>0.4146016666666667</v>
      </c>
    </row>
    <row r="42" spans="2:8" ht="18.75" customHeight="1">
      <c r="B42" s="466"/>
      <c r="C42" s="596"/>
      <c r="D42" s="581" t="s">
        <v>128</v>
      </c>
      <c r="E42" s="10" t="s">
        <v>129</v>
      </c>
      <c r="F42" s="30">
        <v>30000</v>
      </c>
      <c r="G42" s="30">
        <v>4620</v>
      </c>
      <c r="H42" s="12">
        <f t="shared" si="0"/>
        <v>0.154</v>
      </c>
    </row>
    <row r="43" spans="2:8" ht="18.75" customHeight="1">
      <c r="B43" s="466"/>
      <c r="C43" s="599"/>
      <c r="D43" s="578" t="s">
        <v>151</v>
      </c>
      <c r="E43" s="10" t="s">
        <v>152</v>
      </c>
      <c r="F43" s="30">
        <v>7000</v>
      </c>
      <c r="G43" s="30">
        <v>4279.97</v>
      </c>
      <c r="H43" s="12">
        <f t="shared" si="0"/>
        <v>0.6114242857142858</v>
      </c>
    </row>
    <row r="44" spans="2:8" ht="18.75" customHeight="1">
      <c r="B44" s="466"/>
      <c r="C44" s="599"/>
      <c r="D44" s="578" t="s">
        <v>153</v>
      </c>
      <c r="E44" s="10" t="s">
        <v>154</v>
      </c>
      <c r="F44" s="345">
        <v>5000</v>
      </c>
      <c r="G44" s="345">
        <v>2800</v>
      </c>
      <c r="H44" s="12">
        <f t="shared" si="0"/>
        <v>0.56</v>
      </c>
    </row>
    <row r="45" spans="2:8" ht="18.75" customHeight="1" thickBot="1">
      <c r="B45" s="49"/>
      <c r="C45" s="49"/>
      <c r="D45" s="591" t="s">
        <v>110</v>
      </c>
      <c r="E45" s="15" t="s">
        <v>111</v>
      </c>
      <c r="F45" s="16">
        <v>72000</v>
      </c>
      <c r="G45" s="16">
        <v>35564.62</v>
      </c>
      <c r="H45" s="17">
        <f t="shared" si="0"/>
        <v>0.4939530555555556</v>
      </c>
    </row>
    <row r="46" spans="2:8" ht="21" customHeight="1" thickBot="1">
      <c r="B46" s="213" t="s">
        <v>130</v>
      </c>
      <c r="C46" s="214"/>
      <c r="D46" s="214"/>
      <c r="E46" s="215" t="s">
        <v>131</v>
      </c>
      <c r="F46" s="215">
        <f>F47</f>
        <v>103757</v>
      </c>
      <c r="G46" s="215">
        <f>G47</f>
        <v>75263.11</v>
      </c>
      <c r="H46" s="394">
        <f t="shared" si="0"/>
        <v>0.7253786250566227</v>
      </c>
    </row>
    <row r="47" spans="2:8" ht="18.75" customHeight="1">
      <c r="B47" s="466"/>
      <c r="C47" s="266" t="s">
        <v>132</v>
      </c>
      <c r="D47" s="231"/>
      <c r="E47" s="233" t="s">
        <v>133</v>
      </c>
      <c r="F47" s="261">
        <f>F48</f>
        <v>103757</v>
      </c>
      <c r="G47" s="261">
        <f>G48</f>
        <v>75263.11</v>
      </c>
      <c r="H47" s="265">
        <f t="shared" si="0"/>
        <v>0.7253786250566227</v>
      </c>
    </row>
    <row r="48" spans="2:8" ht="18.75" customHeight="1" thickBot="1">
      <c r="B48" s="49"/>
      <c r="C48" s="25"/>
      <c r="D48" s="45" t="s">
        <v>110</v>
      </c>
      <c r="E48" s="10" t="s">
        <v>111</v>
      </c>
      <c r="F48" s="11">
        <v>103757</v>
      </c>
      <c r="G48" s="11">
        <v>75263.11</v>
      </c>
      <c r="H48" s="177">
        <f t="shared" si="0"/>
        <v>0.7253786250566227</v>
      </c>
    </row>
    <row r="49" spans="2:8" ht="21" customHeight="1" thickBot="1">
      <c r="B49" s="213" t="s">
        <v>26</v>
      </c>
      <c r="C49" s="214"/>
      <c r="D49" s="214"/>
      <c r="E49" s="215" t="s">
        <v>27</v>
      </c>
      <c r="F49" s="215">
        <f>F50+F54+F59+F81+F85+F100</f>
        <v>3922774</v>
      </c>
      <c r="G49" s="398">
        <f>G50+G54+G59+G81+G85+G100</f>
        <v>3815433.9099999997</v>
      </c>
      <c r="H49" s="394">
        <f t="shared" si="0"/>
        <v>0.9726366877112981</v>
      </c>
    </row>
    <row r="50" spans="2:8" ht="18" customHeight="1">
      <c r="B50" s="466"/>
      <c r="C50" s="533" t="s">
        <v>28</v>
      </c>
      <c r="D50" s="231"/>
      <c r="E50" s="233" t="s">
        <v>134</v>
      </c>
      <c r="F50" s="261">
        <f>SUM(F51:F53)</f>
        <v>72210</v>
      </c>
      <c r="G50" s="261">
        <f>SUM(G51:G53)</f>
        <v>72183.94</v>
      </c>
      <c r="H50" s="265">
        <f t="shared" si="0"/>
        <v>0.999639108156765</v>
      </c>
    </row>
    <row r="51" spans="2:8" ht="18" customHeight="1">
      <c r="B51" s="49"/>
      <c r="C51" s="21"/>
      <c r="D51" s="578" t="s">
        <v>135</v>
      </c>
      <c r="E51" s="10" t="s">
        <v>136</v>
      </c>
      <c r="F51" s="47">
        <v>60600</v>
      </c>
      <c r="G51" s="47">
        <v>60600</v>
      </c>
      <c r="H51" s="12">
        <f t="shared" si="0"/>
        <v>1</v>
      </c>
    </row>
    <row r="52" spans="2:8" ht="18" customHeight="1">
      <c r="B52" s="49"/>
      <c r="C52" s="49"/>
      <c r="D52" s="578" t="s">
        <v>137</v>
      </c>
      <c r="E52" s="10" t="s">
        <v>138</v>
      </c>
      <c r="F52" s="47">
        <v>10000</v>
      </c>
      <c r="G52" s="47">
        <v>10000</v>
      </c>
      <c r="H52" s="12">
        <f t="shared" si="0"/>
        <v>1</v>
      </c>
    </row>
    <row r="53" spans="2:8" ht="18" customHeight="1">
      <c r="B53" s="49"/>
      <c r="C53" s="31"/>
      <c r="D53" s="578" t="s">
        <v>139</v>
      </c>
      <c r="E53" s="10" t="s">
        <v>140</v>
      </c>
      <c r="F53" s="47">
        <v>1610</v>
      </c>
      <c r="G53" s="47">
        <v>1583.94</v>
      </c>
      <c r="H53" s="12">
        <f t="shared" si="0"/>
        <v>0.9838136645962733</v>
      </c>
    </row>
    <row r="54" spans="2:8" ht="18" customHeight="1">
      <c r="B54" s="466"/>
      <c r="C54" s="533" t="s">
        <v>141</v>
      </c>
      <c r="D54" s="223"/>
      <c r="E54" s="224" t="s">
        <v>142</v>
      </c>
      <c r="F54" s="264">
        <f>SUM(F55:F58)</f>
        <v>138800</v>
      </c>
      <c r="G54" s="264">
        <f>SUM(G55:G58)</f>
        <v>129380.34</v>
      </c>
      <c r="H54" s="262">
        <f t="shared" si="0"/>
        <v>0.9321350144092219</v>
      </c>
    </row>
    <row r="55" spans="2:8" ht="18" customHeight="1">
      <c r="B55" s="49"/>
      <c r="C55" s="21"/>
      <c r="D55" s="578" t="s">
        <v>128</v>
      </c>
      <c r="E55" s="10" t="s">
        <v>129</v>
      </c>
      <c r="F55" s="11">
        <v>119900</v>
      </c>
      <c r="G55" s="11">
        <v>112939.22</v>
      </c>
      <c r="H55" s="12">
        <f t="shared" si="0"/>
        <v>0.9419451209341118</v>
      </c>
    </row>
    <row r="56" spans="2:8" ht="18" customHeight="1">
      <c r="B56" s="49"/>
      <c r="C56" s="49"/>
      <c r="D56" s="45" t="s">
        <v>126</v>
      </c>
      <c r="E56" s="10" t="s">
        <v>127</v>
      </c>
      <c r="F56" s="11">
        <v>6400</v>
      </c>
      <c r="G56" s="11">
        <v>4110.9</v>
      </c>
      <c r="H56" s="12">
        <f t="shared" si="0"/>
        <v>0.6423281249999999</v>
      </c>
    </row>
    <row r="57" spans="2:8" ht="18" customHeight="1">
      <c r="B57" s="49"/>
      <c r="C57" s="49"/>
      <c r="D57" s="582">
        <v>4220</v>
      </c>
      <c r="E57" s="10" t="s">
        <v>188</v>
      </c>
      <c r="F57" s="11">
        <v>2500</v>
      </c>
      <c r="G57" s="11">
        <v>2334.23</v>
      </c>
      <c r="H57" s="12">
        <f t="shared" si="0"/>
        <v>0.933692</v>
      </c>
    </row>
    <row r="58" spans="2:8" ht="18.75" customHeight="1">
      <c r="B58" s="49"/>
      <c r="C58" s="49"/>
      <c r="D58" s="578" t="s">
        <v>110</v>
      </c>
      <c r="E58" s="10" t="s">
        <v>111</v>
      </c>
      <c r="F58" s="11">
        <v>10000</v>
      </c>
      <c r="G58" s="11">
        <v>9995.99</v>
      </c>
      <c r="H58" s="12">
        <f t="shared" si="0"/>
        <v>0.999599</v>
      </c>
    </row>
    <row r="59" spans="2:8" ht="18.75" customHeight="1">
      <c r="B59" s="466"/>
      <c r="C59" s="533" t="s">
        <v>33</v>
      </c>
      <c r="D59" s="223"/>
      <c r="E59" s="224" t="s">
        <v>34</v>
      </c>
      <c r="F59" s="264">
        <f>SUM(F60:F80)</f>
        <v>3078629</v>
      </c>
      <c r="G59" s="264">
        <f>SUM(G60:G80)</f>
        <v>2994312.84</v>
      </c>
      <c r="H59" s="262">
        <f t="shared" si="0"/>
        <v>0.9726124323521931</v>
      </c>
    </row>
    <row r="60" spans="2:8" ht="18.75" customHeight="1">
      <c r="B60" s="49"/>
      <c r="C60" s="21"/>
      <c r="D60" s="532">
        <v>3020</v>
      </c>
      <c r="E60" s="10" t="s">
        <v>147</v>
      </c>
      <c r="F60" s="11">
        <v>79000</v>
      </c>
      <c r="G60" s="11">
        <v>76996.33</v>
      </c>
      <c r="H60" s="12">
        <f t="shared" si="0"/>
        <v>0.9746370886075949</v>
      </c>
    </row>
    <row r="61" spans="2:8" ht="18.75" customHeight="1">
      <c r="B61" s="49"/>
      <c r="C61" s="49"/>
      <c r="D61" s="578" t="s">
        <v>135</v>
      </c>
      <c r="E61" s="10" t="s">
        <v>136</v>
      </c>
      <c r="F61" s="11">
        <v>1686000</v>
      </c>
      <c r="G61" s="11">
        <v>1644157.16</v>
      </c>
      <c r="H61" s="12">
        <f t="shared" si="0"/>
        <v>0.9751821826809015</v>
      </c>
    </row>
    <row r="62" spans="2:8" ht="18.75" customHeight="1">
      <c r="B62" s="49"/>
      <c r="C62" s="49"/>
      <c r="D62" s="578" t="s">
        <v>148</v>
      </c>
      <c r="E62" s="10" t="s">
        <v>149</v>
      </c>
      <c r="F62" s="11">
        <v>120000</v>
      </c>
      <c r="G62" s="11">
        <v>119690.59</v>
      </c>
      <c r="H62" s="12">
        <f t="shared" si="0"/>
        <v>0.9974215833333333</v>
      </c>
    </row>
    <row r="63" spans="2:8" ht="18.75" customHeight="1">
      <c r="B63" s="49"/>
      <c r="C63" s="49"/>
      <c r="D63" s="578" t="s">
        <v>137</v>
      </c>
      <c r="E63" s="10" t="s">
        <v>138</v>
      </c>
      <c r="F63" s="11">
        <v>290000</v>
      </c>
      <c r="G63" s="11">
        <v>288259.72</v>
      </c>
      <c r="H63" s="12">
        <f t="shared" si="0"/>
        <v>0.9939990344827585</v>
      </c>
    </row>
    <row r="64" spans="2:8" ht="18.75" customHeight="1">
      <c r="B64" s="49"/>
      <c r="C64" s="49"/>
      <c r="D64" s="578" t="s">
        <v>139</v>
      </c>
      <c r="E64" s="10" t="s">
        <v>140</v>
      </c>
      <c r="F64" s="11">
        <v>32000</v>
      </c>
      <c r="G64" s="11">
        <v>31358.24</v>
      </c>
      <c r="H64" s="12">
        <f t="shared" si="0"/>
        <v>0.9799450000000001</v>
      </c>
    </row>
    <row r="65" spans="2:8" ht="18.75" customHeight="1">
      <c r="B65" s="49"/>
      <c r="C65" s="49"/>
      <c r="D65" s="532">
        <v>4140</v>
      </c>
      <c r="E65" s="10" t="s">
        <v>441</v>
      </c>
      <c r="F65" s="11">
        <v>12400</v>
      </c>
      <c r="G65" s="11">
        <v>12046</v>
      </c>
      <c r="H65" s="12">
        <f t="shared" si="0"/>
        <v>0.9714516129032258</v>
      </c>
    </row>
    <row r="66" spans="2:8" ht="18.75" customHeight="1">
      <c r="B66" s="49"/>
      <c r="C66" s="49"/>
      <c r="D66" s="532">
        <v>4170</v>
      </c>
      <c r="E66" s="10" t="s">
        <v>150</v>
      </c>
      <c r="F66" s="11">
        <v>22279</v>
      </c>
      <c r="G66" s="11">
        <v>22143.31</v>
      </c>
      <c r="H66" s="12">
        <f t="shared" si="0"/>
        <v>0.9939095111988869</v>
      </c>
    </row>
    <row r="67" spans="2:8" ht="18.75" customHeight="1">
      <c r="B67" s="49"/>
      <c r="C67" s="49"/>
      <c r="D67" s="578" t="s">
        <v>126</v>
      </c>
      <c r="E67" s="10" t="s">
        <v>127</v>
      </c>
      <c r="F67" s="11">
        <v>118850</v>
      </c>
      <c r="G67" s="11">
        <v>111203.65</v>
      </c>
      <c r="H67" s="12">
        <f t="shared" si="0"/>
        <v>0.9356638620109381</v>
      </c>
    </row>
    <row r="68" spans="2:8" ht="18.75" customHeight="1">
      <c r="B68" s="49"/>
      <c r="C68" s="49"/>
      <c r="D68" s="582">
        <v>4220</v>
      </c>
      <c r="E68" s="10" t="s">
        <v>188</v>
      </c>
      <c r="F68" s="11">
        <v>5700</v>
      </c>
      <c r="G68" s="11">
        <v>5524.29</v>
      </c>
      <c r="H68" s="12">
        <f t="shared" si="0"/>
        <v>0.9691736842105263</v>
      </c>
    </row>
    <row r="69" spans="2:8" ht="18.75" customHeight="1">
      <c r="B69" s="49"/>
      <c r="C69" s="49"/>
      <c r="D69" s="578" t="s">
        <v>151</v>
      </c>
      <c r="E69" s="10" t="s">
        <v>152</v>
      </c>
      <c r="F69" s="11">
        <v>44000</v>
      </c>
      <c r="G69" s="11">
        <v>41483.09</v>
      </c>
      <c r="H69" s="12">
        <f t="shared" si="0"/>
        <v>0.9427975</v>
      </c>
    </row>
    <row r="70" spans="2:8" ht="18.75" customHeight="1">
      <c r="B70" s="49"/>
      <c r="C70" s="49"/>
      <c r="D70" s="578" t="s">
        <v>153</v>
      </c>
      <c r="E70" s="10" t="s">
        <v>154</v>
      </c>
      <c r="F70" s="11">
        <v>8000</v>
      </c>
      <c r="G70" s="11">
        <v>3978.4</v>
      </c>
      <c r="H70" s="12">
        <f t="shared" si="0"/>
        <v>0.4973</v>
      </c>
    </row>
    <row r="71" spans="2:8" ht="18.75" customHeight="1">
      <c r="B71" s="49"/>
      <c r="C71" s="49"/>
      <c r="D71" s="532" t="s">
        <v>191</v>
      </c>
      <c r="E71" s="10" t="s">
        <v>192</v>
      </c>
      <c r="F71" s="11">
        <v>3700</v>
      </c>
      <c r="G71" s="11">
        <v>3618</v>
      </c>
      <c r="H71" s="12">
        <f t="shared" si="0"/>
        <v>0.9778378378378378</v>
      </c>
    </row>
    <row r="72" spans="2:8" ht="18.75" customHeight="1">
      <c r="B72" s="49"/>
      <c r="C72" s="49"/>
      <c r="D72" s="578" t="s">
        <v>110</v>
      </c>
      <c r="E72" s="10" t="s">
        <v>111</v>
      </c>
      <c r="F72" s="11">
        <v>400963</v>
      </c>
      <c r="G72" s="11">
        <v>397205.51</v>
      </c>
      <c r="H72" s="12">
        <f t="shared" si="0"/>
        <v>0.9906288360771442</v>
      </c>
    </row>
    <row r="73" spans="2:8" ht="18.75" customHeight="1">
      <c r="B73" s="49"/>
      <c r="C73" s="49"/>
      <c r="D73" s="582">
        <v>4360</v>
      </c>
      <c r="E73" s="50" t="s">
        <v>380</v>
      </c>
      <c r="F73" s="11">
        <v>28200</v>
      </c>
      <c r="G73" s="11">
        <v>25183.09</v>
      </c>
      <c r="H73" s="12">
        <f t="shared" si="0"/>
        <v>0.8930173758865249</v>
      </c>
    </row>
    <row r="74" spans="2:8" ht="18.75" customHeight="1">
      <c r="B74" s="49"/>
      <c r="C74" s="49"/>
      <c r="D74" s="582">
        <v>4390</v>
      </c>
      <c r="E74" s="50" t="s">
        <v>478</v>
      </c>
      <c r="F74" s="11">
        <v>1456</v>
      </c>
      <c r="G74" s="11">
        <v>1000</v>
      </c>
      <c r="H74" s="12">
        <f t="shared" si="0"/>
        <v>0.6868131868131868</v>
      </c>
    </row>
    <row r="75" spans="2:8" ht="18.75" customHeight="1">
      <c r="B75" s="49"/>
      <c r="C75" s="49"/>
      <c r="D75" s="582" t="s">
        <v>143</v>
      </c>
      <c r="E75" s="10" t="s">
        <v>144</v>
      </c>
      <c r="F75" s="11">
        <v>16000</v>
      </c>
      <c r="G75" s="11">
        <v>12647.53</v>
      </c>
      <c r="H75" s="12">
        <f t="shared" si="0"/>
        <v>0.7904706250000001</v>
      </c>
    </row>
    <row r="76" spans="2:8" ht="18.75" customHeight="1">
      <c r="B76" s="49"/>
      <c r="C76" s="49"/>
      <c r="D76" s="582" t="s">
        <v>117</v>
      </c>
      <c r="E76" s="10" t="s">
        <v>118</v>
      </c>
      <c r="F76" s="11">
        <v>50000</v>
      </c>
      <c r="G76" s="11">
        <v>43689.23</v>
      </c>
      <c r="H76" s="12">
        <f t="shared" si="0"/>
        <v>0.8737846</v>
      </c>
    </row>
    <row r="77" spans="2:8" ht="18.75" customHeight="1">
      <c r="B77" s="49"/>
      <c r="C77" s="49"/>
      <c r="D77" s="582" t="s">
        <v>155</v>
      </c>
      <c r="E77" s="10" t="s">
        <v>156</v>
      </c>
      <c r="F77" s="11">
        <v>39581</v>
      </c>
      <c r="G77" s="11">
        <v>39580.54</v>
      </c>
      <c r="H77" s="12">
        <f t="shared" si="0"/>
        <v>0.9999883782622976</v>
      </c>
    </row>
    <row r="78" spans="2:8" ht="18.75" customHeight="1">
      <c r="B78" s="49"/>
      <c r="C78" s="49"/>
      <c r="D78" s="582">
        <v>4610</v>
      </c>
      <c r="E78" s="10" t="s">
        <v>454</v>
      </c>
      <c r="F78" s="11">
        <v>3000</v>
      </c>
      <c r="G78" s="11">
        <v>739.68</v>
      </c>
      <c r="H78" s="12">
        <f t="shared" si="0"/>
        <v>0.24655999999999997</v>
      </c>
    </row>
    <row r="79" spans="2:8" ht="18.75" customHeight="1">
      <c r="B79" s="49"/>
      <c r="C79" s="49"/>
      <c r="D79" s="582">
        <v>4700</v>
      </c>
      <c r="E79" s="10" t="s">
        <v>146</v>
      </c>
      <c r="F79" s="11">
        <v>52000</v>
      </c>
      <c r="G79" s="11">
        <v>51730.38</v>
      </c>
      <c r="H79" s="12">
        <f t="shared" si="0"/>
        <v>0.994815</v>
      </c>
    </row>
    <row r="80" spans="2:8" ht="18.75" customHeight="1">
      <c r="B80" s="49"/>
      <c r="C80" s="31"/>
      <c r="D80" s="579" t="s">
        <v>158</v>
      </c>
      <c r="E80" s="48" t="s">
        <v>159</v>
      </c>
      <c r="F80" s="11">
        <v>65500</v>
      </c>
      <c r="G80" s="11">
        <v>62078.1</v>
      </c>
      <c r="H80" s="12">
        <f aca="true" t="shared" si="1" ref="H80:H182">G80/F80</f>
        <v>0.9477572519083969</v>
      </c>
    </row>
    <row r="81" spans="2:8" ht="18" customHeight="1">
      <c r="B81" s="49"/>
      <c r="C81" s="536" t="s">
        <v>160</v>
      </c>
      <c r="D81" s="235"/>
      <c r="E81" s="224" t="s">
        <v>161</v>
      </c>
      <c r="F81" s="264">
        <f>SUM(F82:F84)</f>
        <v>123000</v>
      </c>
      <c r="G81" s="264">
        <f>SUM(G82:G84)</f>
        <v>111492.53</v>
      </c>
      <c r="H81" s="262">
        <f t="shared" si="1"/>
        <v>0.9064433333333334</v>
      </c>
    </row>
    <row r="82" spans="2:8" ht="18" customHeight="1">
      <c r="B82" s="49"/>
      <c r="C82" s="21"/>
      <c r="D82" s="585">
        <v>4210</v>
      </c>
      <c r="E82" s="10" t="s">
        <v>127</v>
      </c>
      <c r="F82" s="11">
        <v>46700</v>
      </c>
      <c r="G82" s="11">
        <v>40313.75</v>
      </c>
      <c r="H82" s="12">
        <f t="shared" si="1"/>
        <v>0.8632494646680943</v>
      </c>
    </row>
    <row r="83" spans="2:8" ht="18" customHeight="1">
      <c r="B83" s="49"/>
      <c r="C83" s="49"/>
      <c r="D83" s="582">
        <v>4220</v>
      </c>
      <c r="E83" s="10" t="s">
        <v>188</v>
      </c>
      <c r="F83" s="11">
        <v>16300</v>
      </c>
      <c r="G83" s="11">
        <v>15950.95</v>
      </c>
      <c r="H83" s="12">
        <f t="shared" si="1"/>
        <v>0.9785858895705521</v>
      </c>
    </row>
    <row r="84" spans="2:8" ht="18" customHeight="1">
      <c r="B84" s="49"/>
      <c r="C84" s="31"/>
      <c r="D84" s="585">
        <v>4300</v>
      </c>
      <c r="E84" s="10" t="s">
        <v>111</v>
      </c>
      <c r="F84" s="11">
        <v>60000</v>
      </c>
      <c r="G84" s="11">
        <v>55227.83</v>
      </c>
      <c r="H84" s="12">
        <f t="shared" si="1"/>
        <v>0.9204638333333334</v>
      </c>
    </row>
    <row r="85" spans="2:8" ht="18" customHeight="1">
      <c r="B85" s="49"/>
      <c r="C85" s="536" t="s">
        <v>439</v>
      </c>
      <c r="D85" s="235"/>
      <c r="E85" s="224" t="s">
        <v>440</v>
      </c>
      <c r="F85" s="208">
        <f>SUM(F86:F99)</f>
        <v>437135</v>
      </c>
      <c r="G85" s="208">
        <f>SUM(G86:G99)</f>
        <v>437425.22000000003</v>
      </c>
      <c r="H85" s="262">
        <f t="shared" si="1"/>
        <v>1.0006639138938773</v>
      </c>
    </row>
    <row r="86" spans="2:8" ht="18" customHeight="1">
      <c r="B86" s="49"/>
      <c r="C86" s="21"/>
      <c r="D86" s="532">
        <v>3020</v>
      </c>
      <c r="E86" s="10" t="s">
        <v>147</v>
      </c>
      <c r="F86" s="11">
        <v>280</v>
      </c>
      <c r="G86" s="11">
        <v>280</v>
      </c>
      <c r="H86" s="12">
        <f t="shared" si="1"/>
        <v>1</v>
      </c>
    </row>
    <row r="87" spans="2:8" ht="18" customHeight="1">
      <c r="B87" s="49"/>
      <c r="C87" s="49"/>
      <c r="D87" s="578" t="s">
        <v>135</v>
      </c>
      <c r="E87" s="10" t="s">
        <v>136</v>
      </c>
      <c r="F87" s="11">
        <v>315148</v>
      </c>
      <c r="G87" s="11">
        <v>315147.74</v>
      </c>
      <c r="H87" s="12">
        <f t="shared" si="1"/>
        <v>0.9999991749907979</v>
      </c>
    </row>
    <row r="88" spans="2:8" ht="18" customHeight="1">
      <c r="B88" s="49"/>
      <c r="C88" s="49"/>
      <c r="D88" s="578" t="s">
        <v>148</v>
      </c>
      <c r="E88" s="10" t="s">
        <v>149</v>
      </c>
      <c r="F88" s="11">
        <v>21942</v>
      </c>
      <c r="G88" s="11">
        <v>21941.77</v>
      </c>
      <c r="H88" s="12">
        <f t="shared" si="1"/>
        <v>0.9999895178197065</v>
      </c>
    </row>
    <row r="89" spans="2:8" ht="18" customHeight="1">
      <c r="B89" s="49"/>
      <c r="C89" s="49"/>
      <c r="D89" s="578" t="s">
        <v>137</v>
      </c>
      <c r="E89" s="10" t="s">
        <v>138</v>
      </c>
      <c r="F89" s="11">
        <v>58708</v>
      </c>
      <c r="G89" s="11">
        <v>58708.4</v>
      </c>
      <c r="H89" s="12">
        <f t="shared" si="1"/>
        <v>1.0000068133814812</v>
      </c>
    </row>
    <row r="90" spans="2:8" ht="18" customHeight="1">
      <c r="B90" s="49"/>
      <c r="C90" s="49"/>
      <c r="D90" s="578" t="s">
        <v>139</v>
      </c>
      <c r="E90" s="10" t="s">
        <v>140</v>
      </c>
      <c r="F90" s="11">
        <v>4139</v>
      </c>
      <c r="G90" s="11">
        <v>4139</v>
      </c>
      <c r="H90" s="12">
        <f t="shared" si="1"/>
        <v>1</v>
      </c>
    </row>
    <row r="91" spans="2:8" ht="18" customHeight="1">
      <c r="B91" s="49"/>
      <c r="C91" s="49"/>
      <c r="D91" s="532">
        <v>4170</v>
      </c>
      <c r="E91" s="10" t="s">
        <v>150</v>
      </c>
      <c r="F91" s="11">
        <v>2304</v>
      </c>
      <c r="G91" s="11">
        <v>2311.47</v>
      </c>
      <c r="H91" s="12">
        <f t="shared" si="1"/>
        <v>1.0032421875</v>
      </c>
    </row>
    <row r="92" spans="2:8" ht="18" customHeight="1">
      <c r="B92" s="49"/>
      <c r="C92" s="49"/>
      <c r="D92" s="578" t="s">
        <v>126</v>
      </c>
      <c r="E92" s="10" t="s">
        <v>127</v>
      </c>
      <c r="F92" s="11">
        <v>5312</v>
      </c>
      <c r="G92" s="11">
        <v>5312.15</v>
      </c>
      <c r="H92" s="12">
        <f t="shared" si="1"/>
        <v>1.000028237951807</v>
      </c>
    </row>
    <row r="93" spans="2:8" ht="18" customHeight="1">
      <c r="B93" s="49"/>
      <c r="C93" s="49"/>
      <c r="D93" s="532" t="s">
        <v>191</v>
      </c>
      <c r="E93" s="10" t="s">
        <v>192</v>
      </c>
      <c r="F93" s="11">
        <v>692</v>
      </c>
      <c r="G93" s="11">
        <v>692</v>
      </c>
      <c r="H93" s="12">
        <f t="shared" si="1"/>
        <v>1</v>
      </c>
    </row>
    <row r="94" spans="2:8" ht="18" customHeight="1">
      <c r="B94" s="49"/>
      <c r="C94" s="49"/>
      <c r="D94" s="578" t="s">
        <v>110</v>
      </c>
      <c r="E94" s="10" t="s">
        <v>111</v>
      </c>
      <c r="F94" s="11">
        <v>12810</v>
      </c>
      <c r="G94" s="11">
        <v>12977.76</v>
      </c>
      <c r="H94" s="12">
        <f t="shared" si="1"/>
        <v>1.013096018735363</v>
      </c>
    </row>
    <row r="95" spans="2:8" ht="18" customHeight="1">
      <c r="B95" s="49"/>
      <c r="C95" s="49"/>
      <c r="D95" s="582">
        <v>4360</v>
      </c>
      <c r="E95" s="50" t="s">
        <v>380</v>
      </c>
      <c r="F95" s="11">
        <v>1654</v>
      </c>
      <c r="G95" s="11">
        <v>1731.2</v>
      </c>
      <c r="H95" s="12">
        <f t="shared" si="1"/>
        <v>1.0466747279322854</v>
      </c>
    </row>
    <row r="96" spans="2:8" ht="18" customHeight="1">
      <c r="B96" s="49"/>
      <c r="C96" s="49"/>
      <c r="D96" s="582" t="s">
        <v>143</v>
      </c>
      <c r="E96" s="10" t="s">
        <v>144</v>
      </c>
      <c r="F96" s="11">
        <v>3645</v>
      </c>
      <c r="G96" s="11">
        <v>3683.32</v>
      </c>
      <c r="H96" s="12">
        <f t="shared" si="1"/>
        <v>1.0105130315500686</v>
      </c>
    </row>
    <row r="97" spans="2:8" ht="18" customHeight="1">
      <c r="B97" s="49"/>
      <c r="C97" s="49"/>
      <c r="D97" s="582" t="s">
        <v>117</v>
      </c>
      <c r="E97" s="10" t="s">
        <v>118</v>
      </c>
      <c r="F97" s="11">
        <v>296</v>
      </c>
      <c r="G97" s="11">
        <v>296</v>
      </c>
      <c r="H97" s="12">
        <f t="shared" si="1"/>
        <v>1</v>
      </c>
    </row>
    <row r="98" spans="2:8" ht="18" customHeight="1">
      <c r="B98" s="49"/>
      <c r="C98" s="49"/>
      <c r="D98" s="582" t="s">
        <v>155</v>
      </c>
      <c r="E98" s="10" t="s">
        <v>156</v>
      </c>
      <c r="F98" s="11">
        <v>5997</v>
      </c>
      <c r="G98" s="11">
        <v>5996.91</v>
      </c>
      <c r="H98" s="12">
        <f t="shared" si="1"/>
        <v>0.9999849924962481</v>
      </c>
    </row>
    <row r="99" spans="2:8" ht="18" customHeight="1">
      <c r="B99" s="49"/>
      <c r="C99" s="31"/>
      <c r="D99" s="582">
        <v>4700</v>
      </c>
      <c r="E99" s="10" t="s">
        <v>146</v>
      </c>
      <c r="F99" s="11">
        <v>4208</v>
      </c>
      <c r="G99" s="11">
        <v>4207.5</v>
      </c>
      <c r="H99" s="12">
        <f t="shared" si="1"/>
        <v>0.9998811787072244</v>
      </c>
    </row>
    <row r="100" spans="2:8" ht="18" customHeight="1">
      <c r="B100" s="49"/>
      <c r="C100" s="223" t="s">
        <v>277</v>
      </c>
      <c r="D100" s="281"/>
      <c r="E100" s="224" t="s">
        <v>14</v>
      </c>
      <c r="F100" s="264">
        <f>F101+F102</f>
        <v>73000</v>
      </c>
      <c r="G100" s="264">
        <f>G101+G102</f>
        <v>70639.04</v>
      </c>
      <c r="H100" s="262">
        <f t="shared" si="1"/>
        <v>0.9676580821917807</v>
      </c>
    </row>
    <row r="101" spans="2:8" ht="18" customHeight="1">
      <c r="B101" s="49"/>
      <c r="C101" s="21"/>
      <c r="D101" s="578" t="s">
        <v>128</v>
      </c>
      <c r="E101" s="10" t="s">
        <v>129</v>
      </c>
      <c r="F101" s="11">
        <v>63319</v>
      </c>
      <c r="G101" s="11">
        <v>63319</v>
      </c>
      <c r="H101" s="12">
        <f t="shared" si="1"/>
        <v>1</v>
      </c>
    </row>
    <row r="102" spans="2:9" ht="18" customHeight="1" thickBot="1">
      <c r="B102" s="49"/>
      <c r="C102" s="49"/>
      <c r="D102" s="591" t="s">
        <v>110</v>
      </c>
      <c r="E102" s="15" t="s">
        <v>111</v>
      </c>
      <c r="F102" s="55">
        <v>9681</v>
      </c>
      <c r="G102" s="55">
        <v>7320.04</v>
      </c>
      <c r="H102" s="178">
        <f t="shared" si="1"/>
        <v>0.7561243673174258</v>
      </c>
      <c r="I102" s="202"/>
    </row>
    <row r="103" spans="2:8" ht="36" customHeight="1" thickBot="1">
      <c r="B103" s="213" t="s">
        <v>38</v>
      </c>
      <c r="C103" s="214"/>
      <c r="D103" s="214"/>
      <c r="E103" s="215" t="s">
        <v>162</v>
      </c>
      <c r="F103" s="215">
        <f>F104+F108+F116</f>
        <v>52915</v>
      </c>
      <c r="G103" s="215">
        <f>G104+G108+G116</f>
        <v>52914.42</v>
      </c>
      <c r="H103" s="394">
        <f t="shared" si="1"/>
        <v>0.9999890390248511</v>
      </c>
    </row>
    <row r="104" spans="2:8" ht="31.5" customHeight="1">
      <c r="B104" s="466"/>
      <c r="C104" s="266" t="s">
        <v>40</v>
      </c>
      <c r="D104" s="231"/>
      <c r="E104" s="233" t="s">
        <v>41</v>
      </c>
      <c r="F104" s="261">
        <f>SUM(F105:F107)</f>
        <v>1774</v>
      </c>
      <c r="G104" s="261">
        <f>SUM(G105:G107)</f>
        <v>1774</v>
      </c>
      <c r="H104" s="265">
        <f t="shared" si="1"/>
        <v>1</v>
      </c>
    </row>
    <row r="105" spans="2:8" ht="18.75" customHeight="1">
      <c r="B105" s="466"/>
      <c r="C105" s="580"/>
      <c r="D105" s="613" t="s">
        <v>135</v>
      </c>
      <c r="E105" s="15" t="s">
        <v>451</v>
      </c>
      <c r="F105" s="30">
        <v>1500</v>
      </c>
      <c r="G105" s="30">
        <v>1500</v>
      </c>
      <c r="H105" s="12">
        <f t="shared" si="1"/>
        <v>1</v>
      </c>
    </row>
    <row r="106" spans="2:9" ht="18.75" customHeight="1">
      <c r="B106" s="466"/>
      <c r="C106" s="533"/>
      <c r="D106" s="578" t="s">
        <v>137</v>
      </c>
      <c r="E106" s="10" t="s">
        <v>138</v>
      </c>
      <c r="F106" s="190">
        <v>240</v>
      </c>
      <c r="G106" s="190">
        <v>240</v>
      </c>
      <c r="H106" s="785">
        <f t="shared" si="1"/>
        <v>1</v>
      </c>
      <c r="I106" s="202"/>
    </row>
    <row r="107" spans="2:9" ht="18.75" customHeight="1">
      <c r="B107" s="466"/>
      <c r="C107" s="234"/>
      <c r="D107" s="578" t="s">
        <v>139</v>
      </c>
      <c r="E107" s="10" t="s">
        <v>140</v>
      </c>
      <c r="F107" s="152">
        <v>34</v>
      </c>
      <c r="G107" s="152">
        <v>34</v>
      </c>
      <c r="H107" s="178">
        <f t="shared" si="1"/>
        <v>1</v>
      </c>
      <c r="I107" s="202"/>
    </row>
    <row r="108" spans="2:9" ht="18.75" customHeight="1">
      <c r="B108" s="539"/>
      <c r="C108" s="223" t="s">
        <v>551</v>
      </c>
      <c r="D108" s="223"/>
      <c r="E108" s="224" t="s">
        <v>552</v>
      </c>
      <c r="F108" s="208">
        <f>SUM(F109:F115)</f>
        <v>26033</v>
      </c>
      <c r="G108" s="208">
        <f>SUM(G109:G115)</f>
        <v>26032.999999999996</v>
      </c>
      <c r="H108" s="262">
        <f t="shared" si="1"/>
        <v>0.9999999999999999</v>
      </c>
      <c r="I108" s="4"/>
    </row>
    <row r="109" spans="2:9" ht="18.75" customHeight="1">
      <c r="B109" s="539"/>
      <c r="C109" s="597"/>
      <c r="D109" s="781" t="s">
        <v>128</v>
      </c>
      <c r="E109" s="50" t="s">
        <v>129</v>
      </c>
      <c r="F109" s="30">
        <v>15000</v>
      </c>
      <c r="G109" s="30">
        <v>15000</v>
      </c>
      <c r="H109" s="12">
        <f t="shared" si="1"/>
        <v>1</v>
      </c>
      <c r="I109" s="4"/>
    </row>
    <row r="110" spans="2:9" ht="18.75" customHeight="1">
      <c r="B110" s="539"/>
      <c r="C110" s="787"/>
      <c r="D110" s="781" t="s">
        <v>137</v>
      </c>
      <c r="E110" s="50" t="s">
        <v>138</v>
      </c>
      <c r="F110" s="30">
        <v>1246</v>
      </c>
      <c r="G110" s="30">
        <v>1245.53</v>
      </c>
      <c r="H110" s="12">
        <f t="shared" si="1"/>
        <v>0.9996227929373996</v>
      </c>
      <c r="I110" s="4"/>
    </row>
    <row r="111" spans="2:9" ht="18.75" customHeight="1">
      <c r="B111" s="539"/>
      <c r="C111" s="787"/>
      <c r="D111" s="781" t="s">
        <v>139</v>
      </c>
      <c r="E111" s="50" t="s">
        <v>140</v>
      </c>
      <c r="F111" s="30">
        <v>178</v>
      </c>
      <c r="G111" s="30">
        <v>178.45</v>
      </c>
      <c r="H111" s="12">
        <f t="shared" si="1"/>
        <v>1.0025280898876403</v>
      </c>
      <c r="I111" s="4"/>
    </row>
    <row r="112" spans="2:9" ht="18.75" customHeight="1">
      <c r="B112" s="539"/>
      <c r="C112" s="787"/>
      <c r="D112" s="789">
        <v>4170</v>
      </c>
      <c r="E112" s="50" t="s">
        <v>150</v>
      </c>
      <c r="F112" s="30">
        <v>7864</v>
      </c>
      <c r="G112" s="30">
        <v>7864.62</v>
      </c>
      <c r="H112" s="12">
        <f t="shared" si="1"/>
        <v>1.0000788402848424</v>
      </c>
      <c r="I112" s="4"/>
    </row>
    <row r="113" spans="2:9" ht="18.75" customHeight="1">
      <c r="B113" s="539"/>
      <c r="C113" s="787"/>
      <c r="D113" s="781" t="s">
        <v>126</v>
      </c>
      <c r="E113" s="50" t="s">
        <v>127</v>
      </c>
      <c r="F113" s="30">
        <v>1405</v>
      </c>
      <c r="G113" s="30">
        <v>1404.76</v>
      </c>
      <c r="H113" s="12">
        <f t="shared" si="1"/>
        <v>0.9998291814946619</v>
      </c>
      <c r="I113" s="4"/>
    </row>
    <row r="114" spans="2:9" ht="18.75" customHeight="1">
      <c r="B114" s="539"/>
      <c r="C114" s="787"/>
      <c r="D114" s="781" t="s">
        <v>110</v>
      </c>
      <c r="E114" s="50" t="s">
        <v>111</v>
      </c>
      <c r="F114" s="30">
        <v>68</v>
      </c>
      <c r="G114" s="30">
        <v>68.04</v>
      </c>
      <c r="H114" s="12">
        <f t="shared" si="1"/>
        <v>1.0005882352941178</v>
      </c>
      <c r="I114" s="4"/>
    </row>
    <row r="115" spans="2:9" ht="18.75" customHeight="1">
      <c r="B115" s="539"/>
      <c r="C115" s="234"/>
      <c r="D115" s="781" t="s">
        <v>143</v>
      </c>
      <c r="E115" s="50" t="s">
        <v>144</v>
      </c>
      <c r="F115" s="30">
        <v>272</v>
      </c>
      <c r="G115" s="30">
        <v>271.6</v>
      </c>
      <c r="H115" s="12">
        <f t="shared" si="1"/>
        <v>0.998529411764706</v>
      </c>
      <c r="I115" s="4"/>
    </row>
    <row r="116" spans="2:9" ht="18.75" customHeight="1">
      <c r="B116" s="539"/>
      <c r="C116" s="776">
        <v>75113</v>
      </c>
      <c r="D116" s="776"/>
      <c r="E116" s="614" t="s">
        <v>523</v>
      </c>
      <c r="F116" s="208">
        <f>SUM(F117:F123)</f>
        <v>25108</v>
      </c>
      <c r="G116" s="208">
        <f>SUM(G117:G123)</f>
        <v>25107.420000000002</v>
      </c>
      <c r="H116" s="262">
        <f t="shared" si="1"/>
        <v>0.9999768997928947</v>
      </c>
      <c r="I116" s="4"/>
    </row>
    <row r="117" spans="2:9" ht="18.75" customHeight="1">
      <c r="B117" s="539"/>
      <c r="C117" s="597"/>
      <c r="D117" s="781" t="s">
        <v>128</v>
      </c>
      <c r="E117" s="50" t="s">
        <v>129</v>
      </c>
      <c r="F117" s="30">
        <v>13950</v>
      </c>
      <c r="G117" s="30">
        <v>13950</v>
      </c>
      <c r="H117" s="12">
        <f t="shared" si="1"/>
        <v>1</v>
      </c>
      <c r="I117" s="4"/>
    </row>
    <row r="118" spans="2:9" ht="18.75" customHeight="1">
      <c r="B118" s="539"/>
      <c r="C118" s="787"/>
      <c r="D118" s="781" t="s">
        <v>137</v>
      </c>
      <c r="E118" s="50" t="s">
        <v>138</v>
      </c>
      <c r="F118" s="30">
        <v>686</v>
      </c>
      <c r="G118" s="30">
        <v>685.75</v>
      </c>
      <c r="H118" s="12">
        <f t="shared" si="1"/>
        <v>0.9996355685131195</v>
      </c>
      <c r="I118" s="4"/>
    </row>
    <row r="119" spans="2:9" ht="18.75" customHeight="1">
      <c r="B119" s="539"/>
      <c r="C119" s="787"/>
      <c r="D119" s="781" t="s">
        <v>139</v>
      </c>
      <c r="E119" s="50" t="s">
        <v>140</v>
      </c>
      <c r="F119" s="30">
        <v>85</v>
      </c>
      <c r="G119" s="30">
        <v>84.54</v>
      </c>
      <c r="H119" s="12">
        <f t="shared" si="1"/>
        <v>0.9945882352941178</v>
      </c>
      <c r="I119" s="4"/>
    </row>
    <row r="120" spans="2:9" ht="18.75" customHeight="1">
      <c r="B120" s="539"/>
      <c r="C120" s="787"/>
      <c r="D120" s="789">
        <v>4170</v>
      </c>
      <c r="E120" s="50" t="s">
        <v>150</v>
      </c>
      <c r="F120" s="30">
        <v>4722</v>
      </c>
      <c r="G120" s="30">
        <v>4722.36</v>
      </c>
      <c r="H120" s="12">
        <f t="shared" si="1"/>
        <v>1.0000762388818296</v>
      </c>
      <c r="I120" s="4"/>
    </row>
    <row r="121" spans="2:9" ht="18.75" customHeight="1">
      <c r="B121" s="539"/>
      <c r="C121" s="787"/>
      <c r="D121" s="781" t="s">
        <v>126</v>
      </c>
      <c r="E121" s="50" t="s">
        <v>127</v>
      </c>
      <c r="F121" s="30">
        <v>5308</v>
      </c>
      <c r="G121" s="30">
        <v>5308.07</v>
      </c>
      <c r="H121" s="12">
        <f t="shared" si="1"/>
        <v>1.000013187641296</v>
      </c>
      <c r="I121" s="4"/>
    </row>
    <row r="122" spans="2:9" ht="18.75" customHeight="1">
      <c r="B122" s="539"/>
      <c r="C122" s="787"/>
      <c r="D122" s="781" t="s">
        <v>110</v>
      </c>
      <c r="E122" s="50" t="s">
        <v>111</v>
      </c>
      <c r="F122" s="30">
        <v>47</v>
      </c>
      <c r="G122" s="30">
        <v>46.9</v>
      </c>
      <c r="H122" s="12">
        <f t="shared" si="1"/>
        <v>0.9978723404255319</v>
      </c>
      <c r="I122" s="4"/>
    </row>
    <row r="123" spans="2:9" ht="18.75" customHeight="1" thickBot="1">
      <c r="B123" s="786"/>
      <c r="C123" s="788"/>
      <c r="D123" s="781" t="s">
        <v>143</v>
      </c>
      <c r="E123" s="50" t="s">
        <v>144</v>
      </c>
      <c r="F123" s="152">
        <v>310</v>
      </c>
      <c r="G123" s="152">
        <v>309.8</v>
      </c>
      <c r="H123" s="732">
        <f t="shared" si="1"/>
        <v>0.9993548387096775</v>
      </c>
      <c r="I123" s="4"/>
    </row>
    <row r="124" spans="2:8" ht="36" customHeight="1" thickBot="1">
      <c r="B124" s="213" t="s">
        <v>163</v>
      </c>
      <c r="C124" s="214"/>
      <c r="D124" s="214"/>
      <c r="E124" s="215" t="s">
        <v>378</v>
      </c>
      <c r="F124" s="215">
        <f>F125+F136</f>
        <v>518430</v>
      </c>
      <c r="G124" s="215">
        <f>G125+G136</f>
        <v>349513.08</v>
      </c>
      <c r="H124" s="394">
        <f t="shared" si="1"/>
        <v>0.6741760314796598</v>
      </c>
    </row>
    <row r="125" spans="2:8" ht="18" customHeight="1">
      <c r="B125" s="466"/>
      <c r="C125" s="533" t="s">
        <v>165</v>
      </c>
      <c r="D125" s="231"/>
      <c r="E125" s="233" t="s">
        <v>238</v>
      </c>
      <c r="F125" s="261">
        <f>SUM(F126:F135)</f>
        <v>413430</v>
      </c>
      <c r="G125" s="261">
        <f>SUM(G126:G135)</f>
        <v>349513.08</v>
      </c>
      <c r="H125" s="265">
        <f t="shared" si="1"/>
        <v>0.8453984471373631</v>
      </c>
    </row>
    <row r="126" spans="2:8" ht="27" customHeight="1">
      <c r="B126" s="466"/>
      <c r="C126" s="596"/>
      <c r="D126" s="586" t="s">
        <v>351</v>
      </c>
      <c r="E126" s="207" t="s">
        <v>352</v>
      </c>
      <c r="F126" s="190">
        <v>22000</v>
      </c>
      <c r="G126" s="190">
        <v>6775</v>
      </c>
      <c r="H126" s="12">
        <f t="shared" si="1"/>
        <v>0.3079545454545455</v>
      </c>
    </row>
    <row r="127" spans="2:8" ht="18" customHeight="1">
      <c r="B127" s="466"/>
      <c r="C127" s="599"/>
      <c r="D127" s="532" t="s">
        <v>128</v>
      </c>
      <c r="E127" s="10" t="s">
        <v>129</v>
      </c>
      <c r="F127" s="30">
        <v>50000</v>
      </c>
      <c r="G127" s="30">
        <v>42605.2</v>
      </c>
      <c r="H127" s="12">
        <f t="shared" si="1"/>
        <v>0.852104</v>
      </c>
    </row>
    <row r="128" spans="2:8" ht="18" customHeight="1">
      <c r="B128" s="466"/>
      <c r="C128" s="599"/>
      <c r="D128" s="578" t="s">
        <v>126</v>
      </c>
      <c r="E128" s="10" t="s">
        <v>127</v>
      </c>
      <c r="F128" s="30">
        <v>142868</v>
      </c>
      <c r="G128" s="30">
        <v>132538.11</v>
      </c>
      <c r="H128" s="12">
        <f t="shared" si="1"/>
        <v>0.9276962650838535</v>
      </c>
    </row>
    <row r="129" spans="2:8" ht="18" customHeight="1">
      <c r="B129" s="466"/>
      <c r="C129" s="599"/>
      <c r="D129" s="582">
        <v>4220</v>
      </c>
      <c r="E129" s="10" t="s">
        <v>188</v>
      </c>
      <c r="F129" s="30">
        <v>150</v>
      </c>
      <c r="G129" s="30">
        <v>151.2</v>
      </c>
      <c r="H129" s="12">
        <f t="shared" si="1"/>
        <v>1.008</v>
      </c>
    </row>
    <row r="130" spans="2:8" ht="18" customHeight="1">
      <c r="B130" s="49"/>
      <c r="C130" s="49"/>
      <c r="D130" s="578" t="s">
        <v>151</v>
      </c>
      <c r="E130" s="10" t="s">
        <v>152</v>
      </c>
      <c r="F130" s="11">
        <v>30000</v>
      </c>
      <c r="G130" s="11">
        <v>29346.47</v>
      </c>
      <c r="H130" s="12">
        <f t="shared" si="1"/>
        <v>0.9782156666666667</v>
      </c>
    </row>
    <row r="131" spans="2:8" ht="18" customHeight="1">
      <c r="B131" s="49"/>
      <c r="C131" s="49"/>
      <c r="D131" s="578" t="s">
        <v>153</v>
      </c>
      <c r="E131" s="10" t="s">
        <v>154</v>
      </c>
      <c r="F131" s="11">
        <v>85000</v>
      </c>
      <c r="G131" s="11">
        <v>69586.87</v>
      </c>
      <c r="H131" s="12">
        <f t="shared" si="1"/>
        <v>0.8186690588235294</v>
      </c>
    </row>
    <row r="132" spans="2:8" ht="18" customHeight="1">
      <c r="B132" s="49"/>
      <c r="C132" s="49"/>
      <c r="D132" s="532" t="s">
        <v>191</v>
      </c>
      <c r="E132" s="10" t="s">
        <v>192</v>
      </c>
      <c r="F132" s="11">
        <v>15000</v>
      </c>
      <c r="G132" s="11">
        <v>9300</v>
      </c>
      <c r="H132" s="12">
        <f t="shared" si="1"/>
        <v>0.62</v>
      </c>
    </row>
    <row r="133" spans="2:8" ht="18" customHeight="1">
      <c r="B133" s="49"/>
      <c r="C133" s="49"/>
      <c r="D133" s="578" t="s">
        <v>110</v>
      </c>
      <c r="E133" s="10" t="s">
        <v>111</v>
      </c>
      <c r="F133" s="11">
        <v>35000</v>
      </c>
      <c r="G133" s="11">
        <v>30590.46</v>
      </c>
      <c r="H133" s="12">
        <f t="shared" si="1"/>
        <v>0.8740131428571428</v>
      </c>
    </row>
    <row r="134" spans="2:8" ht="18" customHeight="1">
      <c r="B134" s="49"/>
      <c r="C134" s="49"/>
      <c r="D134" s="578" t="s">
        <v>117</v>
      </c>
      <c r="E134" s="10" t="s">
        <v>118</v>
      </c>
      <c r="F134" s="11">
        <v>25000</v>
      </c>
      <c r="G134" s="11">
        <v>20207.74</v>
      </c>
      <c r="H134" s="12">
        <f t="shared" si="1"/>
        <v>0.8083096000000001</v>
      </c>
    </row>
    <row r="135" spans="2:8" ht="18" customHeight="1">
      <c r="B135" s="49"/>
      <c r="C135" s="31"/>
      <c r="D135" s="579" t="s">
        <v>158</v>
      </c>
      <c r="E135" s="48" t="s">
        <v>159</v>
      </c>
      <c r="F135" s="11">
        <v>8412</v>
      </c>
      <c r="G135" s="16">
        <v>8412.03</v>
      </c>
      <c r="H135" s="17">
        <f t="shared" si="1"/>
        <v>1.000003566333809</v>
      </c>
    </row>
    <row r="136" spans="2:8" ht="18" customHeight="1">
      <c r="B136" s="49"/>
      <c r="C136" s="587">
        <v>75421</v>
      </c>
      <c r="D136" s="350"/>
      <c r="E136" s="351" t="s">
        <v>335</v>
      </c>
      <c r="F136" s="264">
        <f>F137</f>
        <v>105000</v>
      </c>
      <c r="G136" s="264">
        <f>G137</f>
        <v>0</v>
      </c>
      <c r="H136" s="283">
        <f t="shared" si="1"/>
        <v>0</v>
      </c>
    </row>
    <row r="137" spans="2:8" ht="18" customHeight="1" thickBot="1">
      <c r="B137" s="49"/>
      <c r="C137" s="22"/>
      <c r="D137" s="613" t="s">
        <v>172</v>
      </c>
      <c r="E137" s="15" t="s">
        <v>173</v>
      </c>
      <c r="F137" s="16">
        <v>105000</v>
      </c>
      <c r="G137" s="16">
        <v>0</v>
      </c>
      <c r="H137" s="17">
        <f>G137/F137</f>
        <v>0</v>
      </c>
    </row>
    <row r="138" spans="1:8" ht="63" thickBot="1">
      <c r="A138" s="4"/>
      <c r="B138" s="213" t="s">
        <v>42</v>
      </c>
      <c r="C138" s="214"/>
      <c r="D138" s="214"/>
      <c r="E138" s="215" t="s">
        <v>43</v>
      </c>
      <c r="F138" s="348">
        <f>F139+F141+F143</f>
        <v>10200</v>
      </c>
      <c r="G138" s="348">
        <f>G139+G141+G143</f>
        <v>8171.120000000001</v>
      </c>
      <c r="H138" s="253">
        <f t="shared" si="1"/>
        <v>0.8010901960784315</v>
      </c>
    </row>
    <row r="139" spans="1:8" ht="50.25" customHeight="1">
      <c r="A139" s="4"/>
      <c r="B139" s="49"/>
      <c r="C139" s="203" t="s">
        <v>44</v>
      </c>
      <c r="D139" s="231"/>
      <c r="E139" s="614" t="s">
        <v>452</v>
      </c>
      <c r="F139" s="347">
        <f>F140</f>
        <v>4000</v>
      </c>
      <c r="G139" s="347">
        <f>G140</f>
        <v>2334.21</v>
      </c>
      <c r="H139" s="366">
        <f>G139/F139</f>
        <v>0.5835525</v>
      </c>
    </row>
    <row r="140" spans="1:8" ht="18" customHeight="1">
      <c r="A140" s="4"/>
      <c r="B140" s="49"/>
      <c r="C140" s="25"/>
      <c r="D140" s="46">
        <v>4610</v>
      </c>
      <c r="E140" s="10" t="s">
        <v>454</v>
      </c>
      <c r="F140" s="11">
        <v>4000</v>
      </c>
      <c r="G140" s="11">
        <v>2334.21</v>
      </c>
      <c r="H140" s="12">
        <f>G140/F140</f>
        <v>0.5835525</v>
      </c>
    </row>
    <row r="141" spans="1:8" ht="41.25">
      <c r="A141" s="4"/>
      <c r="B141" s="49"/>
      <c r="C141" s="267">
        <v>75616</v>
      </c>
      <c r="D141" s="223"/>
      <c r="E141" s="453" t="s">
        <v>453</v>
      </c>
      <c r="F141" s="208">
        <f>F142</f>
        <v>6000</v>
      </c>
      <c r="G141" s="208">
        <f>G142</f>
        <v>5730.64</v>
      </c>
      <c r="H141" s="262">
        <f t="shared" si="1"/>
        <v>0.9551066666666668</v>
      </c>
    </row>
    <row r="142" spans="1:8" ht="18" customHeight="1">
      <c r="A142" s="4"/>
      <c r="B142" s="49"/>
      <c r="C142" s="22"/>
      <c r="D142" s="399">
        <v>4610</v>
      </c>
      <c r="E142" s="10" t="s">
        <v>454</v>
      </c>
      <c r="F142" s="16">
        <v>6000</v>
      </c>
      <c r="G142" s="16">
        <v>5730.64</v>
      </c>
      <c r="H142" s="17">
        <f t="shared" si="1"/>
        <v>0.9551066666666668</v>
      </c>
    </row>
    <row r="143" spans="1:8" ht="33.75" customHeight="1">
      <c r="A143" s="4"/>
      <c r="B143" s="49"/>
      <c r="C143" s="268" t="s">
        <v>56</v>
      </c>
      <c r="D143" s="223"/>
      <c r="E143" s="224" t="s">
        <v>57</v>
      </c>
      <c r="F143" s="208">
        <f>F144</f>
        <v>200</v>
      </c>
      <c r="G143" s="208">
        <f>G144</f>
        <v>106.27</v>
      </c>
      <c r="H143" s="262">
        <f t="shared" si="1"/>
        <v>0.53135</v>
      </c>
    </row>
    <row r="144" spans="1:8" ht="18" customHeight="1" thickBot="1">
      <c r="A144" s="4"/>
      <c r="B144" s="49"/>
      <c r="C144" s="22"/>
      <c r="D144" s="399">
        <v>4610</v>
      </c>
      <c r="E144" s="15" t="s">
        <v>454</v>
      </c>
      <c r="F144" s="16">
        <v>200</v>
      </c>
      <c r="G144" s="16">
        <v>106.27</v>
      </c>
      <c r="H144" s="17">
        <f t="shared" si="1"/>
        <v>0.53135</v>
      </c>
    </row>
    <row r="145" spans="2:8" ht="21" customHeight="1" thickBot="1">
      <c r="B145" s="213" t="s">
        <v>166</v>
      </c>
      <c r="C145" s="214"/>
      <c r="D145" s="214"/>
      <c r="E145" s="215" t="s">
        <v>167</v>
      </c>
      <c r="F145" s="215">
        <f>F146</f>
        <v>340000</v>
      </c>
      <c r="G145" s="398">
        <f>G146</f>
        <v>339720.76</v>
      </c>
      <c r="H145" s="394">
        <f t="shared" si="1"/>
        <v>0.9991787058823529</v>
      </c>
    </row>
    <row r="146" spans="2:8" ht="30" customHeight="1">
      <c r="B146" s="28"/>
      <c r="C146" s="235" t="s">
        <v>168</v>
      </c>
      <c r="D146" s="223"/>
      <c r="E146" s="224" t="s">
        <v>169</v>
      </c>
      <c r="F146" s="264">
        <f>F147</f>
        <v>340000</v>
      </c>
      <c r="G146" s="264">
        <f>G147</f>
        <v>339720.76</v>
      </c>
      <c r="H146" s="262">
        <f t="shared" si="1"/>
        <v>0.9991787058823529</v>
      </c>
    </row>
    <row r="147" spans="2:8" ht="27" customHeight="1" thickBot="1">
      <c r="B147" s="24"/>
      <c r="C147" s="24"/>
      <c r="D147" s="49" t="s">
        <v>269</v>
      </c>
      <c r="E147" s="683" t="s">
        <v>270</v>
      </c>
      <c r="F147" s="11">
        <v>340000</v>
      </c>
      <c r="G147" s="11">
        <v>339720.76</v>
      </c>
      <c r="H147" s="12">
        <f t="shared" si="1"/>
        <v>0.9991787058823529</v>
      </c>
    </row>
    <row r="148" spans="2:8" ht="21" customHeight="1" thickBot="1">
      <c r="B148" s="213" t="s">
        <v>67</v>
      </c>
      <c r="C148" s="214"/>
      <c r="D148" s="214"/>
      <c r="E148" s="215" t="s">
        <v>68</v>
      </c>
      <c r="F148" s="215">
        <f>F149+F151</f>
        <v>40502</v>
      </c>
      <c r="G148" s="215">
        <f>G149+G151</f>
        <v>497</v>
      </c>
      <c r="H148" s="394">
        <f t="shared" si="1"/>
        <v>0.012270998963014172</v>
      </c>
    </row>
    <row r="149" spans="2:8" ht="21" customHeight="1">
      <c r="B149" s="721"/>
      <c r="C149" s="203">
        <v>75814</v>
      </c>
      <c r="D149" s="231"/>
      <c r="E149" s="875" t="s">
        <v>292</v>
      </c>
      <c r="F149" s="261">
        <f>F150</f>
        <v>502</v>
      </c>
      <c r="G149" s="261">
        <f>G150</f>
        <v>497</v>
      </c>
      <c r="H149" s="262">
        <f t="shared" si="1"/>
        <v>0.9900398406374502</v>
      </c>
    </row>
    <row r="150" spans="2:8" ht="42.75" customHeight="1">
      <c r="B150" s="303"/>
      <c r="C150" s="750"/>
      <c r="D150" s="789" t="s">
        <v>445</v>
      </c>
      <c r="E150" s="50" t="s">
        <v>456</v>
      </c>
      <c r="F150" s="53">
        <v>502</v>
      </c>
      <c r="G150" s="53">
        <v>497</v>
      </c>
      <c r="H150" s="12">
        <f t="shared" si="1"/>
        <v>0.9900398406374502</v>
      </c>
    </row>
    <row r="151" spans="2:8" ht="18" customHeight="1">
      <c r="B151" s="466"/>
      <c r="C151" s="235" t="s">
        <v>170</v>
      </c>
      <c r="D151" s="231"/>
      <c r="E151" s="233" t="s">
        <v>171</v>
      </c>
      <c r="F151" s="261">
        <f>F152</f>
        <v>40000</v>
      </c>
      <c r="G151" s="261">
        <f>G152</f>
        <v>0</v>
      </c>
      <c r="H151" s="265">
        <f t="shared" si="1"/>
        <v>0</v>
      </c>
    </row>
    <row r="152" spans="2:8" ht="18" customHeight="1" thickBot="1">
      <c r="B152" s="49"/>
      <c r="C152" s="22"/>
      <c r="D152" s="613" t="s">
        <v>172</v>
      </c>
      <c r="E152" s="15" t="s">
        <v>173</v>
      </c>
      <c r="F152" s="16">
        <v>40000</v>
      </c>
      <c r="G152" s="16">
        <v>0</v>
      </c>
      <c r="H152" s="17">
        <f t="shared" si="1"/>
        <v>0</v>
      </c>
    </row>
    <row r="153" spans="2:8" ht="21" customHeight="1" thickBot="1">
      <c r="B153" s="213" t="s">
        <v>74</v>
      </c>
      <c r="C153" s="214"/>
      <c r="D153" s="214"/>
      <c r="E153" s="215" t="s">
        <v>75</v>
      </c>
      <c r="F153" s="215">
        <f>F154+F177+F194+F215+F222+F235+F267+F237+F247+F252+F264+F259</f>
        <v>12786315.44</v>
      </c>
      <c r="G153" s="215">
        <f>G154+G177+G194+G215+G222+G235+G267+G237+G247+G252+G264+G259</f>
        <v>12774745.62</v>
      </c>
      <c r="H153" s="394">
        <f t="shared" si="1"/>
        <v>0.9990951404214692</v>
      </c>
    </row>
    <row r="154" spans="2:8" ht="18" customHeight="1">
      <c r="B154" s="466"/>
      <c r="C154" s="536" t="s">
        <v>76</v>
      </c>
      <c r="D154" s="234"/>
      <c r="E154" s="233" t="s">
        <v>77</v>
      </c>
      <c r="F154" s="261">
        <f>SUM(F155:F176)</f>
        <v>7778209.4</v>
      </c>
      <c r="G154" s="261">
        <f>SUM(G155:G176)</f>
        <v>7768665.88</v>
      </c>
      <c r="H154" s="265">
        <f t="shared" si="1"/>
        <v>0.9987730440890418</v>
      </c>
    </row>
    <row r="155" spans="2:8" ht="18" customHeight="1">
      <c r="B155" s="49"/>
      <c r="C155" s="21"/>
      <c r="D155" s="578" t="s">
        <v>174</v>
      </c>
      <c r="E155" s="10" t="s">
        <v>147</v>
      </c>
      <c r="F155" s="11">
        <v>267865</v>
      </c>
      <c r="G155" s="11">
        <v>267864.88</v>
      </c>
      <c r="H155" s="12">
        <f t="shared" si="1"/>
        <v>0.999999552013141</v>
      </c>
    </row>
    <row r="156" spans="2:8" ht="18" customHeight="1">
      <c r="B156" s="49"/>
      <c r="C156" s="49"/>
      <c r="D156" s="578" t="s">
        <v>135</v>
      </c>
      <c r="E156" s="10" t="s">
        <v>136</v>
      </c>
      <c r="F156" s="11">
        <v>4978977.4</v>
      </c>
      <c r="G156" s="11">
        <v>4978976.69</v>
      </c>
      <c r="H156" s="12">
        <f t="shared" si="1"/>
        <v>0.9999998574004373</v>
      </c>
    </row>
    <row r="157" spans="2:8" ht="18" customHeight="1">
      <c r="B157" s="49"/>
      <c r="C157" s="49"/>
      <c r="D157" s="578" t="s">
        <v>148</v>
      </c>
      <c r="E157" s="10" t="s">
        <v>149</v>
      </c>
      <c r="F157" s="11">
        <v>353314</v>
      </c>
      <c r="G157" s="11">
        <v>353313.96</v>
      </c>
      <c r="H157" s="12">
        <f t="shared" si="1"/>
        <v>0.9999998867862582</v>
      </c>
    </row>
    <row r="158" spans="2:8" ht="18" customHeight="1">
      <c r="B158" s="49"/>
      <c r="C158" s="49"/>
      <c r="D158" s="578" t="s">
        <v>137</v>
      </c>
      <c r="E158" s="10" t="s">
        <v>138</v>
      </c>
      <c r="F158" s="11">
        <v>904429</v>
      </c>
      <c r="G158" s="11">
        <v>904429.7</v>
      </c>
      <c r="H158" s="12">
        <f t="shared" si="1"/>
        <v>1.0000007739689902</v>
      </c>
    </row>
    <row r="159" spans="2:8" ht="18" customHeight="1">
      <c r="B159" s="49"/>
      <c r="C159" s="49"/>
      <c r="D159" s="578" t="s">
        <v>139</v>
      </c>
      <c r="E159" s="10" t="s">
        <v>140</v>
      </c>
      <c r="F159" s="11">
        <v>90413</v>
      </c>
      <c r="G159" s="11">
        <v>90412.82</v>
      </c>
      <c r="H159" s="12">
        <f t="shared" si="1"/>
        <v>0.9999980091358545</v>
      </c>
    </row>
    <row r="160" spans="2:8" ht="18" customHeight="1">
      <c r="B160" s="49"/>
      <c r="C160" s="49"/>
      <c r="D160" s="532">
        <v>4170</v>
      </c>
      <c r="E160" s="10" t="s">
        <v>150</v>
      </c>
      <c r="F160" s="11">
        <v>15655</v>
      </c>
      <c r="G160" s="54">
        <v>15654.55</v>
      </c>
      <c r="H160" s="12">
        <f t="shared" si="1"/>
        <v>0.999971255190035</v>
      </c>
    </row>
    <row r="161" spans="2:8" ht="18" customHeight="1">
      <c r="B161" s="49"/>
      <c r="C161" s="49"/>
      <c r="D161" s="578" t="s">
        <v>126</v>
      </c>
      <c r="E161" s="10" t="s">
        <v>127</v>
      </c>
      <c r="F161" s="11">
        <v>170355</v>
      </c>
      <c r="G161" s="54">
        <v>160355.03</v>
      </c>
      <c r="H161" s="12">
        <f t="shared" si="1"/>
        <v>0.9412992280825335</v>
      </c>
    </row>
    <row r="162" spans="2:8" ht="18" customHeight="1">
      <c r="B162" s="49"/>
      <c r="C162" s="49"/>
      <c r="D162" s="582">
        <v>4220</v>
      </c>
      <c r="E162" s="10" t="s">
        <v>188</v>
      </c>
      <c r="F162" s="11">
        <v>934</v>
      </c>
      <c r="G162" s="54">
        <v>933.83</v>
      </c>
      <c r="H162" s="12">
        <f t="shared" si="1"/>
        <v>0.9998179871520343</v>
      </c>
    </row>
    <row r="163" spans="2:8" ht="18" customHeight="1">
      <c r="B163" s="49"/>
      <c r="C163" s="49"/>
      <c r="D163" s="578" t="s">
        <v>175</v>
      </c>
      <c r="E163" s="10" t="s">
        <v>176</v>
      </c>
      <c r="F163" s="11">
        <v>9093</v>
      </c>
      <c r="G163" s="54">
        <v>9092.56</v>
      </c>
      <c r="H163" s="12">
        <f t="shared" si="1"/>
        <v>0.9999516111294402</v>
      </c>
    </row>
    <row r="164" spans="2:8" ht="18" customHeight="1">
      <c r="B164" s="49"/>
      <c r="C164" s="49"/>
      <c r="D164" s="578" t="s">
        <v>151</v>
      </c>
      <c r="E164" s="10" t="s">
        <v>152</v>
      </c>
      <c r="F164" s="11">
        <v>226131</v>
      </c>
      <c r="G164" s="11">
        <v>226587.1</v>
      </c>
      <c r="H164" s="12">
        <f t="shared" si="1"/>
        <v>1.0020169724628645</v>
      </c>
    </row>
    <row r="165" spans="2:8" ht="18" customHeight="1">
      <c r="B165" s="49"/>
      <c r="C165" s="49"/>
      <c r="D165" s="578" t="s">
        <v>153</v>
      </c>
      <c r="E165" s="10" t="s">
        <v>154</v>
      </c>
      <c r="F165" s="11">
        <v>33766</v>
      </c>
      <c r="G165" s="11">
        <v>33765.45</v>
      </c>
      <c r="H165" s="12">
        <f t="shared" si="1"/>
        <v>0.9999837114256944</v>
      </c>
    </row>
    <row r="166" spans="2:8" ht="18" customHeight="1">
      <c r="B166" s="49"/>
      <c r="C166" s="49"/>
      <c r="D166" s="532" t="s">
        <v>191</v>
      </c>
      <c r="E166" s="10" t="s">
        <v>192</v>
      </c>
      <c r="F166" s="11">
        <v>5720</v>
      </c>
      <c r="G166" s="11">
        <v>5719.61</v>
      </c>
      <c r="H166" s="12">
        <f t="shared" si="1"/>
        <v>0.9999318181818181</v>
      </c>
    </row>
    <row r="167" spans="2:8" ht="18" customHeight="1">
      <c r="B167" s="49"/>
      <c r="C167" s="49"/>
      <c r="D167" s="578" t="s">
        <v>110</v>
      </c>
      <c r="E167" s="10" t="s">
        <v>111</v>
      </c>
      <c r="F167" s="11">
        <v>138387</v>
      </c>
      <c r="G167" s="11">
        <v>138389.59</v>
      </c>
      <c r="H167" s="12">
        <f t="shared" si="1"/>
        <v>1.0000187156308034</v>
      </c>
    </row>
    <row r="168" spans="2:8" ht="18" customHeight="1">
      <c r="B168" s="49"/>
      <c r="C168" s="49"/>
      <c r="D168" s="582">
        <v>4360</v>
      </c>
      <c r="E168" s="50" t="s">
        <v>380</v>
      </c>
      <c r="F168" s="11">
        <v>23631</v>
      </c>
      <c r="G168" s="11">
        <v>23630.58</v>
      </c>
      <c r="H168" s="12">
        <f t="shared" si="1"/>
        <v>0.9999822267360671</v>
      </c>
    </row>
    <row r="169" spans="2:8" ht="18" customHeight="1">
      <c r="B169" s="49"/>
      <c r="C169" s="49"/>
      <c r="D169" s="578" t="s">
        <v>143</v>
      </c>
      <c r="E169" s="10" t="s">
        <v>144</v>
      </c>
      <c r="F169" s="11">
        <v>3893</v>
      </c>
      <c r="G169" s="11">
        <v>3893.14</v>
      </c>
      <c r="H169" s="12">
        <f t="shared" si="1"/>
        <v>1.0000359619830466</v>
      </c>
    </row>
    <row r="170" spans="2:8" ht="18" customHeight="1">
      <c r="B170" s="49"/>
      <c r="C170" s="49"/>
      <c r="D170" s="582">
        <v>4420</v>
      </c>
      <c r="E170" s="10" t="s">
        <v>145</v>
      </c>
      <c r="F170" s="11">
        <v>874</v>
      </c>
      <c r="G170" s="11">
        <v>873.88</v>
      </c>
      <c r="H170" s="12">
        <f t="shared" si="1"/>
        <v>0.999862700228833</v>
      </c>
    </row>
    <row r="171" spans="2:8" ht="18" customHeight="1">
      <c r="B171" s="49"/>
      <c r="C171" s="49"/>
      <c r="D171" s="578" t="s">
        <v>117</v>
      </c>
      <c r="E171" s="10" t="s">
        <v>118</v>
      </c>
      <c r="F171" s="11">
        <v>8515</v>
      </c>
      <c r="G171" s="54">
        <v>8515</v>
      </c>
      <c r="H171" s="12">
        <f t="shared" si="1"/>
        <v>1</v>
      </c>
    </row>
    <row r="172" spans="2:8" ht="18" customHeight="1">
      <c r="B172" s="49"/>
      <c r="C172" s="49"/>
      <c r="D172" s="578" t="s">
        <v>155</v>
      </c>
      <c r="E172" s="10" t="s">
        <v>156</v>
      </c>
      <c r="F172" s="11">
        <v>252784</v>
      </c>
      <c r="G172" s="11">
        <v>252784.47</v>
      </c>
      <c r="H172" s="12">
        <f t="shared" si="1"/>
        <v>1.000001859294892</v>
      </c>
    </row>
    <row r="173" spans="2:8" ht="18" customHeight="1">
      <c r="B173" s="49"/>
      <c r="C173" s="553"/>
      <c r="D173" s="46">
        <v>4480</v>
      </c>
      <c r="E173" s="10" t="s">
        <v>47</v>
      </c>
      <c r="F173" s="11">
        <v>63</v>
      </c>
      <c r="G173" s="11">
        <v>63</v>
      </c>
      <c r="H173" s="12">
        <f t="shared" si="1"/>
        <v>1</v>
      </c>
    </row>
    <row r="174" spans="2:8" ht="18" customHeight="1">
      <c r="B174" s="553"/>
      <c r="C174" s="553"/>
      <c r="D174" s="46">
        <v>4610</v>
      </c>
      <c r="E174" s="10" t="s">
        <v>454</v>
      </c>
      <c r="F174" s="11">
        <v>100</v>
      </c>
      <c r="G174" s="11">
        <v>100</v>
      </c>
      <c r="H174" s="12">
        <f t="shared" si="1"/>
        <v>1</v>
      </c>
    </row>
    <row r="175" spans="2:8" ht="18" customHeight="1">
      <c r="B175" s="553"/>
      <c r="C175" s="553"/>
      <c r="D175" s="46">
        <v>4700</v>
      </c>
      <c r="E175" s="10" t="s">
        <v>146</v>
      </c>
      <c r="F175" s="11">
        <v>2155</v>
      </c>
      <c r="G175" s="11">
        <v>2155.01</v>
      </c>
      <c r="H175" s="12">
        <f t="shared" si="1"/>
        <v>1.0000046403712297</v>
      </c>
    </row>
    <row r="176" spans="2:8" ht="18" customHeight="1">
      <c r="B176" s="49"/>
      <c r="C176" s="31"/>
      <c r="D176" s="578" t="s">
        <v>112</v>
      </c>
      <c r="E176" s="10" t="s">
        <v>113</v>
      </c>
      <c r="F176" s="11">
        <v>291155</v>
      </c>
      <c r="G176" s="11">
        <v>291155.03</v>
      </c>
      <c r="H176" s="12">
        <f t="shared" si="1"/>
        <v>1.0000001030379009</v>
      </c>
    </row>
    <row r="177" spans="2:8" ht="18" customHeight="1">
      <c r="B177" s="49"/>
      <c r="C177" s="223" t="s">
        <v>177</v>
      </c>
      <c r="D177" s="235"/>
      <c r="E177" s="224" t="s">
        <v>178</v>
      </c>
      <c r="F177" s="729">
        <f>SUM(F178:F193)</f>
        <v>906169</v>
      </c>
      <c r="G177" s="729">
        <f>SUM(G178:G193)</f>
        <v>905639.57</v>
      </c>
      <c r="H177" s="262">
        <f t="shared" si="1"/>
        <v>0.999415749159373</v>
      </c>
    </row>
    <row r="178" spans="2:8" ht="18" customHeight="1">
      <c r="B178" s="553"/>
      <c r="C178" s="553"/>
      <c r="D178" s="45" t="s">
        <v>174</v>
      </c>
      <c r="E178" s="10" t="s">
        <v>147</v>
      </c>
      <c r="F178" s="11">
        <v>22226</v>
      </c>
      <c r="G178" s="11">
        <v>22225.93</v>
      </c>
      <c r="H178" s="12">
        <f t="shared" si="1"/>
        <v>0.999996850535409</v>
      </c>
    </row>
    <row r="179" spans="2:8" ht="18" customHeight="1">
      <c r="B179" s="49"/>
      <c r="C179" s="49"/>
      <c r="D179" s="578" t="s">
        <v>135</v>
      </c>
      <c r="E179" s="10" t="s">
        <v>136</v>
      </c>
      <c r="F179" s="11">
        <v>398668</v>
      </c>
      <c r="G179" s="11">
        <v>398667.35</v>
      </c>
      <c r="H179" s="12">
        <f t="shared" si="1"/>
        <v>0.9999983695706702</v>
      </c>
    </row>
    <row r="180" spans="2:8" ht="18" customHeight="1">
      <c r="B180" s="49"/>
      <c r="C180" s="49"/>
      <c r="D180" s="578" t="s">
        <v>148</v>
      </c>
      <c r="E180" s="10" t="s">
        <v>149</v>
      </c>
      <c r="F180" s="11">
        <v>27967</v>
      </c>
      <c r="G180" s="11">
        <v>27966.34</v>
      </c>
      <c r="H180" s="12">
        <f t="shared" si="1"/>
        <v>0.9999764007580363</v>
      </c>
    </row>
    <row r="181" spans="2:8" ht="18" customHeight="1">
      <c r="B181" s="49"/>
      <c r="C181" s="49"/>
      <c r="D181" s="578" t="s">
        <v>137</v>
      </c>
      <c r="E181" s="10" t="s">
        <v>138</v>
      </c>
      <c r="F181" s="11">
        <v>75266</v>
      </c>
      <c r="G181" s="11">
        <v>75266.16</v>
      </c>
      <c r="H181" s="12">
        <f t="shared" si="1"/>
        <v>1.0000021257938512</v>
      </c>
    </row>
    <row r="182" spans="2:8" ht="18" customHeight="1">
      <c r="B182" s="49"/>
      <c r="C182" s="49"/>
      <c r="D182" s="578" t="s">
        <v>139</v>
      </c>
      <c r="E182" s="10" t="s">
        <v>140</v>
      </c>
      <c r="F182" s="11">
        <v>8809</v>
      </c>
      <c r="G182" s="11">
        <v>8809.22</v>
      </c>
      <c r="H182" s="12">
        <f t="shared" si="1"/>
        <v>1.0000249744579406</v>
      </c>
    </row>
    <row r="183" spans="2:8" ht="18" customHeight="1">
      <c r="B183" s="49"/>
      <c r="C183" s="49"/>
      <c r="D183" s="578" t="s">
        <v>126</v>
      </c>
      <c r="E183" s="10" t="s">
        <v>127</v>
      </c>
      <c r="F183" s="11">
        <v>6518</v>
      </c>
      <c r="G183" s="11">
        <v>6518.11</v>
      </c>
      <c r="H183" s="12">
        <f aca="true" t="shared" si="2" ref="H183:H191">G183/F183</f>
        <v>1.0000168763424362</v>
      </c>
    </row>
    <row r="184" spans="2:8" ht="18" customHeight="1">
      <c r="B184" s="49"/>
      <c r="C184" s="49"/>
      <c r="D184" s="578" t="s">
        <v>175</v>
      </c>
      <c r="E184" s="10" t="s">
        <v>176</v>
      </c>
      <c r="F184" s="11">
        <v>2365</v>
      </c>
      <c r="G184" s="11">
        <v>2365.58</v>
      </c>
      <c r="H184" s="12">
        <f t="shared" si="2"/>
        <v>1.0002452431289641</v>
      </c>
    </row>
    <row r="185" spans="2:8" ht="18" customHeight="1">
      <c r="B185" s="49"/>
      <c r="C185" s="49"/>
      <c r="D185" s="578" t="s">
        <v>151</v>
      </c>
      <c r="E185" s="10" t="s">
        <v>152</v>
      </c>
      <c r="F185" s="11">
        <v>14084</v>
      </c>
      <c r="G185" s="11">
        <v>14084.53</v>
      </c>
      <c r="H185" s="12">
        <f t="shared" si="2"/>
        <v>1.0000376313547288</v>
      </c>
    </row>
    <row r="186" spans="2:8" ht="18" customHeight="1">
      <c r="B186" s="49"/>
      <c r="C186" s="49"/>
      <c r="D186" s="578" t="s">
        <v>153</v>
      </c>
      <c r="E186" s="10" t="s">
        <v>154</v>
      </c>
      <c r="F186" s="11">
        <v>8677</v>
      </c>
      <c r="G186" s="11">
        <v>8677.51</v>
      </c>
      <c r="H186" s="12">
        <f t="shared" si="2"/>
        <v>1.0000587760746802</v>
      </c>
    </row>
    <row r="187" spans="2:8" ht="18" customHeight="1">
      <c r="B187" s="49"/>
      <c r="C187" s="49"/>
      <c r="D187" s="532" t="s">
        <v>191</v>
      </c>
      <c r="E187" s="10" t="s">
        <v>192</v>
      </c>
      <c r="F187" s="11">
        <v>380</v>
      </c>
      <c r="G187" s="11">
        <v>380</v>
      </c>
      <c r="H187" s="12">
        <f t="shared" si="2"/>
        <v>1</v>
      </c>
    </row>
    <row r="188" spans="2:8" ht="18" customHeight="1">
      <c r="B188" s="49"/>
      <c r="C188" s="49"/>
      <c r="D188" s="578" t="s">
        <v>110</v>
      </c>
      <c r="E188" s="10" t="s">
        <v>111</v>
      </c>
      <c r="F188" s="11">
        <v>7836</v>
      </c>
      <c r="G188" s="11">
        <v>7836.23</v>
      </c>
      <c r="H188" s="12">
        <f t="shared" si="2"/>
        <v>1.000029351710056</v>
      </c>
    </row>
    <row r="189" spans="2:8" ht="26.25">
      <c r="B189" s="49"/>
      <c r="C189" s="49"/>
      <c r="D189" s="589">
        <v>4330</v>
      </c>
      <c r="E189" s="50" t="s">
        <v>194</v>
      </c>
      <c r="F189" s="11">
        <v>307000</v>
      </c>
      <c r="G189" s="11">
        <v>306470.14</v>
      </c>
      <c r="H189" s="12">
        <f t="shared" si="2"/>
        <v>0.9982740716612378</v>
      </c>
    </row>
    <row r="190" spans="2:8" ht="18" customHeight="1">
      <c r="B190" s="49"/>
      <c r="C190" s="49"/>
      <c r="D190" s="582">
        <v>4360</v>
      </c>
      <c r="E190" s="10" t="s">
        <v>380</v>
      </c>
      <c r="F190" s="11">
        <v>845</v>
      </c>
      <c r="G190" s="11">
        <v>844.95</v>
      </c>
      <c r="H190" s="12">
        <f t="shared" si="2"/>
        <v>0.9999408284023669</v>
      </c>
    </row>
    <row r="191" spans="2:8" ht="18" customHeight="1">
      <c r="B191" s="49"/>
      <c r="C191" s="49"/>
      <c r="D191" s="578" t="s">
        <v>117</v>
      </c>
      <c r="E191" s="10" t="s">
        <v>118</v>
      </c>
      <c r="F191" s="11">
        <v>924</v>
      </c>
      <c r="G191" s="11">
        <v>924</v>
      </c>
      <c r="H191" s="12">
        <f t="shared" si="2"/>
        <v>1</v>
      </c>
    </row>
    <row r="192" spans="2:8" ht="18" customHeight="1">
      <c r="B192" s="49"/>
      <c r="C192" s="49"/>
      <c r="D192" s="578" t="s">
        <v>155</v>
      </c>
      <c r="E192" s="10" t="s">
        <v>156</v>
      </c>
      <c r="F192" s="11">
        <v>24572</v>
      </c>
      <c r="G192" s="11">
        <v>24571.52</v>
      </c>
      <c r="H192" s="12">
        <f>G192/F192</f>
        <v>0.9999804655705682</v>
      </c>
    </row>
    <row r="193" spans="2:8" ht="18" customHeight="1">
      <c r="B193" s="553"/>
      <c r="C193" s="31"/>
      <c r="D193" s="46">
        <v>4480</v>
      </c>
      <c r="E193" s="10" t="s">
        <v>47</v>
      </c>
      <c r="F193" s="11">
        <v>32</v>
      </c>
      <c r="G193" s="11">
        <v>32</v>
      </c>
      <c r="H193" s="12">
        <f>G193/F193</f>
        <v>1</v>
      </c>
    </row>
    <row r="194" spans="2:8" ht="18" customHeight="1">
      <c r="B194" s="466"/>
      <c r="C194" s="536" t="s">
        <v>80</v>
      </c>
      <c r="D194" s="235"/>
      <c r="E194" s="224" t="s">
        <v>81</v>
      </c>
      <c r="F194" s="264">
        <f>SUM(F195:F214)</f>
        <v>2394709</v>
      </c>
      <c r="G194" s="264">
        <f>SUM(G195:G214)</f>
        <v>2394255.5100000002</v>
      </c>
      <c r="H194" s="262">
        <f>G194/F194</f>
        <v>0.999810628347745</v>
      </c>
    </row>
    <row r="195" spans="2:8" ht="18" customHeight="1">
      <c r="B195" s="49"/>
      <c r="C195" s="21"/>
      <c r="D195" s="578" t="s">
        <v>174</v>
      </c>
      <c r="E195" s="10" t="s">
        <v>147</v>
      </c>
      <c r="F195" s="11">
        <v>61016</v>
      </c>
      <c r="G195" s="11">
        <v>61016.32</v>
      </c>
      <c r="H195" s="12">
        <f aca="true" t="shared" si="3" ref="H195:H214">G195/F195</f>
        <v>1.000005244526026</v>
      </c>
    </row>
    <row r="196" spans="2:8" ht="18" customHeight="1">
      <c r="B196" s="49"/>
      <c r="C196" s="49"/>
      <c r="D196" s="578" t="s">
        <v>135</v>
      </c>
      <c r="E196" s="10" t="s">
        <v>136</v>
      </c>
      <c r="F196" s="11">
        <v>1175267</v>
      </c>
      <c r="G196" s="11">
        <v>1175267.04</v>
      </c>
      <c r="H196" s="12">
        <f t="shared" si="3"/>
        <v>1.0000000340348194</v>
      </c>
    </row>
    <row r="197" spans="2:8" ht="18" customHeight="1">
      <c r="B197" s="49"/>
      <c r="C197" s="49"/>
      <c r="D197" s="578" t="s">
        <v>148</v>
      </c>
      <c r="E197" s="10" t="s">
        <v>149</v>
      </c>
      <c r="F197" s="11">
        <v>82089</v>
      </c>
      <c r="G197" s="11">
        <v>82088.66</v>
      </c>
      <c r="H197" s="12">
        <f t="shared" si="3"/>
        <v>0.9999958581539549</v>
      </c>
    </row>
    <row r="198" spans="2:8" ht="18" customHeight="1">
      <c r="B198" s="49"/>
      <c r="C198" s="49"/>
      <c r="D198" s="578" t="s">
        <v>137</v>
      </c>
      <c r="E198" s="10" t="s">
        <v>138</v>
      </c>
      <c r="F198" s="11">
        <v>215502</v>
      </c>
      <c r="G198" s="11">
        <v>215501.51</v>
      </c>
      <c r="H198" s="12">
        <f t="shared" si="3"/>
        <v>0.9999977262391997</v>
      </c>
    </row>
    <row r="199" spans="2:8" ht="18" customHeight="1">
      <c r="B199" s="49"/>
      <c r="C199" s="49"/>
      <c r="D199" s="578" t="s">
        <v>139</v>
      </c>
      <c r="E199" s="10" t="s">
        <v>140</v>
      </c>
      <c r="F199" s="11">
        <v>22501</v>
      </c>
      <c r="G199" s="11">
        <v>22500.95</v>
      </c>
      <c r="H199" s="12">
        <f t="shared" si="3"/>
        <v>0.9999977778765389</v>
      </c>
    </row>
    <row r="200" spans="2:8" ht="18" customHeight="1">
      <c r="B200" s="49"/>
      <c r="C200" s="49"/>
      <c r="D200" s="532">
        <v>4170</v>
      </c>
      <c r="E200" s="10" t="s">
        <v>150</v>
      </c>
      <c r="F200" s="11">
        <v>14798</v>
      </c>
      <c r="G200" s="11">
        <v>14798.33</v>
      </c>
      <c r="H200" s="12">
        <f t="shared" si="3"/>
        <v>1.0000223003108528</v>
      </c>
    </row>
    <row r="201" spans="2:8" ht="18" customHeight="1">
      <c r="B201" s="49"/>
      <c r="C201" s="49"/>
      <c r="D201" s="578" t="s">
        <v>126</v>
      </c>
      <c r="E201" s="10" t="s">
        <v>127</v>
      </c>
      <c r="F201" s="11">
        <v>39353</v>
      </c>
      <c r="G201" s="11">
        <v>39352.84</v>
      </c>
      <c r="H201" s="12">
        <f t="shared" si="3"/>
        <v>0.9999959342362716</v>
      </c>
    </row>
    <row r="202" spans="2:8" ht="18" customHeight="1">
      <c r="B202" s="49"/>
      <c r="C202" s="49"/>
      <c r="D202" s="578" t="s">
        <v>175</v>
      </c>
      <c r="E202" s="10" t="s">
        <v>176</v>
      </c>
      <c r="F202" s="11">
        <v>7361</v>
      </c>
      <c r="G202" s="11">
        <v>7360.68</v>
      </c>
      <c r="H202" s="12">
        <f t="shared" si="3"/>
        <v>0.9999565276457003</v>
      </c>
    </row>
    <row r="203" spans="2:8" ht="18" customHeight="1">
      <c r="B203" s="49"/>
      <c r="C203" s="49"/>
      <c r="D203" s="578" t="s">
        <v>151</v>
      </c>
      <c r="E203" s="10" t="s">
        <v>152</v>
      </c>
      <c r="F203" s="11">
        <v>92347</v>
      </c>
      <c r="G203" s="11">
        <v>92347.28</v>
      </c>
      <c r="H203" s="12">
        <f t="shared" si="3"/>
        <v>1.0000030320421887</v>
      </c>
    </row>
    <row r="204" spans="2:8" ht="18" customHeight="1">
      <c r="B204" s="49"/>
      <c r="C204" s="49"/>
      <c r="D204" s="578" t="s">
        <v>153</v>
      </c>
      <c r="E204" s="10" t="s">
        <v>154</v>
      </c>
      <c r="F204" s="11">
        <v>7793</v>
      </c>
      <c r="G204" s="11">
        <v>7792.95</v>
      </c>
      <c r="H204" s="12">
        <f t="shared" si="3"/>
        <v>0.9999935839856281</v>
      </c>
    </row>
    <row r="205" spans="2:8" ht="18" customHeight="1">
      <c r="B205" s="49"/>
      <c r="C205" s="49"/>
      <c r="D205" s="532" t="s">
        <v>191</v>
      </c>
      <c r="E205" s="10" t="s">
        <v>192</v>
      </c>
      <c r="F205" s="11">
        <v>1525</v>
      </c>
      <c r="G205" s="11">
        <v>1524.61</v>
      </c>
      <c r="H205" s="12">
        <f t="shared" si="3"/>
        <v>0.999744262295082</v>
      </c>
    </row>
    <row r="206" spans="2:8" ht="18" customHeight="1">
      <c r="B206" s="49"/>
      <c r="C206" s="49"/>
      <c r="D206" s="578" t="s">
        <v>110</v>
      </c>
      <c r="E206" s="10" t="s">
        <v>111</v>
      </c>
      <c r="F206" s="11">
        <v>54481</v>
      </c>
      <c r="G206" s="11">
        <v>54480.99</v>
      </c>
      <c r="H206" s="12">
        <f t="shared" si="3"/>
        <v>0.9999998164497714</v>
      </c>
    </row>
    <row r="207" spans="2:8" ht="26.25">
      <c r="B207" s="49"/>
      <c r="C207" s="49"/>
      <c r="D207" s="589">
        <v>4330</v>
      </c>
      <c r="E207" s="50" t="s">
        <v>194</v>
      </c>
      <c r="F207" s="11">
        <v>267000</v>
      </c>
      <c r="G207" s="11">
        <v>266546.42</v>
      </c>
      <c r="H207" s="12">
        <f t="shared" si="3"/>
        <v>0.9983011985018726</v>
      </c>
    </row>
    <row r="208" spans="2:8" ht="18" customHeight="1">
      <c r="B208" s="49"/>
      <c r="C208" s="49"/>
      <c r="D208" s="582">
        <v>4360</v>
      </c>
      <c r="E208" s="50" t="s">
        <v>380</v>
      </c>
      <c r="F208" s="11">
        <v>5381</v>
      </c>
      <c r="G208" s="11">
        <v>5381.44</v>
      </c>
      <c r="H208" s="12">
        <f t="shared" si="3"/>
        <v>1.0000817691878832</v>
      </c>
    </row>
    <row r="209" spans="2:8" ht="18" customHeight="1">
      <c r="B209" s="49"/>
      <c r="C209" s="49"/>
      <c r="D209" s="578" t="s">
        <v>143</v>
      </c>
      <c r="E209" s="10" t="s">
        <v>144</v>
      </c>
      <c r="F209" s="11">
        <v>3015</v>
      </c>
      <c r="G209" s="11">
        <v>3014.78</v>
      </c>
      <c r="H209" s="12">
        <f t="shared" si="3"/>
        <v>0.9999270315091211</v>
      </c>
    </row>
    <row r="210" spans="2:8" ht="18" customHeight="1">
      <c r="B210" s="49"/>
      <c r="C210" s="49"/>
      <c r="D210" s="532">
        <v>4430</v>
      </c>
      <c r="E210" s="10" t="s">
        <v>118</v>
      </c>
      <c r="F210" s="11">
        <v>3299</v>
      </c>
      <c r="G210" s="11">
        <v>3299</v>
      </c>
      <c r="H210" s="12">
        <f t="shared" si="3"/>
        <v>1</v>
      </c>
    </row>
    <row r="211" spans="2:8" ht="18" customHeight="1">
      <c r="B211" s="49"/>
      <c r="C211" s="49"/>
      <c r="D211" s="578" t="s">
        <v>155</v>
      </c>
      <c r="E211" s="10" t="s">
        <v>156</v>
      </c>
      <c r="F211" s="11">
        <v>66642</v>
      </c>
      <c r="G211" s="11">
        <v>66642.28</v>
      </c>
      <c r="H211" s="12">
        <f t="shared" si="3"/>
        <v>1.0000042015545751</v>
      </c>
    </row>
    <row r="212" spans="2:8" ht="18" customHeight="1">
      <c r="B212" s="49"/>
      <c r="C212" s="49"/>
      <c r="D212" s="582">
        <v>4480</v>
      </c>
      <c r="E212" s="10" t="s">
        <v>47</v>
      </c>
      <c r="F212" s="11">
        <v>96</v>
      </c>
      <c r="G212" s="11">
        <v>96</v>
      </c>
      <c r="H212" s="12">
        <f t="shared" si="3"/>
        <v>1</v>
      </c>
    </row>
    <row r="213" spans="2:8" ht="18" customHeight="1">
      <c r="B213" s="553"/>
      <c r="C213" s="553"/>
      <c r="D213" s="46">
        <v>4700</v>
      </c>
      <c r="E213" s="10" t="s">
        <v>146</v>
      </c>
      <c r="F213" s="11">
        <v>590</v>
      </c>
      <c r="G213" s="11">
        <v>590</v>
      </c>
      <c r="H213" s="12">
        <f t="shared" si="3"/>
        <v>1</v>
      </c>
    </row>
    <row r="214" spans="2:8" ht="18" customHeight="1">
      <c r="B214" s="49"/>
      <c r="C214" s="31"/>
      <c r="D214" s="578" t="s">
        <v>112</v>
      </c>
      <c r="E214" s="10" t="s">
        <v>113</v>
      </c>
      <c r="F214" s="11">
        <v>274653</v>
      </c>
      <c r="G214" s="11">
        <v>274653.43</v>
      </c>
      <c r="H214" s="12">
        <f t="shared" si="3"/>
        <v>1.0000015656118812</v>
      </c>
    </row>
    <row r="215" spans="2:8" ht="18" customHeight="1">
      <c r="B215" s="466"/>
      <c r="C215" s="536" t="s">
        <v>82</v>
      </c>
      <c r="D215" s="235"/>
      <c r="E215" s="224" t="s">
        <v>83</v>
      </c>
      <c r="F215" s="264">
        <f>SUM(F216:F221)</f>
        <v>334924</v>
      </c>
      <c r="G215" s="264">
        <f>SUM(G216:G221)</f>
        <v>334924.67000000004</v>
      </c>
      <c r="H215" s="262">
        <f>G215/F215</f>
        <v>1.0000020004538344</v>
      </c>
    </row>
    <row r="216" spans="2:8" ht="18" customHeight="1">
      <c r="B216" s="49"/>
      <c r="C216" s="21"/>
      <c r="D216" s="578" t="s">
        <v>174</v>
      </c>
      <c r="E216" s="10" t="s">
        <v>147</v>
      </c>
      <c r="F216" s="11">
        <v>13723</v>
      </c>
      <c r="G216" s="11">
        <v>13722.67</v>
      </c>
      <c r="H216" s="12">
        <f aca="true" t="shared" si="4" ref="H216:H221">G216/F216</f>
        <v>0.9999759527800044</v>
      </c>
    </row>
    <row r="217" spans="2:8" ht="18" customHeight="1">
      <c r="B217" s="49"/>
      <c r="C217" s="49"/>
      <c r="D217" s="578" t="s">
        <v>135</v>
      </c>
      <c r="E217" s="10" t="s">
        <v>136</v>
      </c>
      <c r="F217" s="11">
        <v>232370</v>
      </c>
      <c r="G217" s="11">
        <v>232369.55</v>
      </c>
      <c r="H217" s="12">
        <f t="shared" si="4"/>
        <v>0.9999980634333175</v>
      </c>
    </row>
    <row r="218" spans="2:8" ht="18" customHeight="1">
      <c r="B218" s="49"/>
      <c r="C218" s="49"/>
      <c r="D218" s="578" t="s">
        <v>148</v>
      </c>
      <c r="E218" s="10" t="s">
        <v>149</v>
      </c>
      <c r="F218" s="11">
        <v>15345</v>
      </c>
      <c r="G218" s="11">
        <v>15345.74</v>
      </c>
      <c r="H218" s="12">
        <f t="shared" si="4"/>
        <v>1.0000482241772564</v>
      </c>
    </row>
    <row r="219" spans="2:8" ht="18" customHeight="1">
      <c r="B219" s="49"/>
      <c r="C219" s="49"/>
      <c r="D219" s="578" t="s">
        <v>137</v>
      </c>
      <c r="E219" s="10" t="s">
        <v>138</v>
      </c>
      <c r="F219" s="11">
        <v>57702</v>
      </c>
      <c r="G219" s="11">
        <v>57702.19</v>
      </c>
      <c r="H219" s="12">
        <f t="shared" si="4"/>
        <v>1.0000032927801463</v>
      </c>
    </row>
    <row r="220" spans="2:8" ht="18" customHeight="1">
      <c r="B220" s="49"/>
      <c r="C220" s="49"/>
      <c r="D220" s="578" t="s">
        <v>139</v>
      </c>
      <c r="E220" s="10" t="s">
        <v>140</v>
      </c>
      <c r="F220" s="11">
        <v>4571</v>
      </c>
      <c r="G220" s="11">
        <v>4571.52</v>
      </c>
      <c r="H220" s="12">
        <f t="shared" si="4"/>
        <v>1.0001137606650625</v>
      </c>
    </row>
    <row r="221" spans="2:8" ht="18" customHeight="1">
      <c r="B221" s="49"/>
      <c r="C221" s="31"/>
      <c r="D221" s="578" t="s">
        <v>155</v>
      </c>
      <c r="E221" s="10" t="s">
        <v>156</v>
      </c>
      <c r="F221" s="11">
        <v>11213</v>
      </c>
      <c r="G221" s="11">
        <v>11213</v>
      </c>
      <c r="H221" s="12">
        <f t="shared" si="4"/>
        <v>1</v>
      </c>
    </row>
    <row r="222" spans="2:8" ht="18" customHeight="1">
      <c r="B222" s="466"/>
      <c r="C222" s="223" t="s">
        <v>84</v>
      </c>
      <c r="D222" s="235"/>
      <c r="E222" s="224" t="s">
        <v>179</v>
      </c>
      <c r="F222" s="264">
        <f>SUM(F223:F234)</f>
        <v>511752</v>
      </c>
      <c r="G222" s="264">
        <f>SUM(G223:G234)</f>
        <v>511461.24</v>
      </c>
      <c r="H222" s="262">
        <f>G222/F222</f>
        <v>0.999431834169676</v>
      </c>
    </row>
    <row r="223" spans="2:8" ht="18" customHeight="1">
      <c r="B223" s="539"/>
      <c r="C223" s="730"/>
      <c r="D223" s="45" t="s">
        <v>174</v>
      </c>
      <c r="E223" s="10" t="s">
        <v>147</v>
      </c>
      <c r="F223" s="11">
        <v>250</v>
      </c>
      <c r="G223" s="11">
        <v>250</v>
      </c>
      <c r="H223" s="12">
        <f>G223/F223</f>
        <v>1</v>
      </c>
    </row>
    <row r="224" spans="2:8" ht="18" customHeight="1">
      <c r="B224" s="466"/>
      <c r="C224" s="466"/>
      <c r="D224" s="578" t="s">
        <v>135</v>
      </c>
      <c r="E224" s="10" t="s">
        <v>136</v>
      </c>
      <c r="F224" s="11">
        <v>55322</v>
      </c>
      <c r="G224" s="11">
        <v>55322.38</v>
      </c>
      <c r="H224" s="12">
        <f aca="true" t="shared" si="5" ref="H224:H234">G224/F224</f>
        <v>1.0000068688767578</v>
      </c>
    </row>
    <row r="225" spans="2:8" ht="18" customHeight="1">
      <c r="B225" s="466"/>
      <c r="C225" s="466"/>
      <c r="D225" s="578" t="s">
        <v>148</v>
      </c>
      <c r="E225" s="10" t="s">
        <v>149</v>
      </c>
      <c r="F225" s="11">
        <v>3318</v>
      </c>
      <c r="G225" s="11">
        <v>3318.34</v>
      </c>
      <c r="H225" s="12">
        <f t="shared" si="5"/>
        <v>1.0001024713682942</v>
      </c>
    </row>
    <row r="226" spans="2:8" ht="18" customHeight="1">
      <c r="B226" s="49"/>
      <c r="C226" s="49"/>
      <c r="D226" s="578" t="s">
        <v>137</v>
      </c>
      <c r="E226" s="10" t="s">
        <v>138</v>
      </c>
      <c r="F226" s="11">
        <v>10043</v>
      </c>
      <c r="G226" s="11">
        <v>10042.64</v>
      </c>
      <c r="H226" s="12">
        <f t="shared" si="5"/>
        <v>0.99996415413721</v>
      </c>
    </row>
    <row r="227" spans="2:8" ht="18" customHeight="1">
      <c r="B227" s="49"/>
      <c r="C227" s="49"/>
      <c r="D227" s="578" t="s">
        <v>139</v>
      </c>
      <c r="E227" s="10" t="s">
        <v>140</v>
      </c>
      <c r="F227" s="11">
        <v>1146</v>
      </c>
      <c r="G227" s="11">
        <v>1146.25</v>
      </c>
      <c r="H227" s="12">
        <f t="shared" si="5"/>
        <v>1.00021815008726</v>
      </c>
    </row>
    <row r="228" spans="2:8" ht="18" customHeight="1">
      <c r="B228" s="49"/>
      <c r="C228" s="49"/>
      <c r="D228" s="532" t="s">
        <v>381</v>
      </c>
      <c r="E228" s="380" t="s">
        <v>150</v>
      </c>
      <c r="F228" s="11">
        <v>8370</v>
      </c>
      <c r="G228" s="11">
        <v>8370.37</v>
      </c>
      <c r="H228" s="12">
        <f t="shared" si="5"/>
        <v>1.0000442054958185</v>
      </c>
    </row>
    <row r="229" spans="2:8" ht="18" customHeight="1">
      <c r="B229" s="49"/>
      <c r="C229" s="49"/>
      <c r="D229" s="532" t="s">
        <v>126</v>
      </c>
      <c r="E229" s="10" t="s">
        <v>127</v>
      </c>
      <c r="F229" s="11">
        <v>9600</v>
      </c>
      <c r="G229" s="11">
        <v>9382.25</v>
      </c>
      <c r="H229" s="12">
        <f t="shared" si="5"/>
        <v>0.9773177083333333</v>
      </c>
    </row>
    <row r="230" spans="2:8" ht="18" customHeight="1">
      <c r="B230" s="49"/>
      <c r="C230" s="49"/>
      <c r="D230" s="578" t="s">
        <v>153</v>
      </c>
      <c r="E230" s="10" t="s">
        <v>154</v>
      </c>
      <c r="F230" s="11">
        <v>4053</v>
      </c>
      <c r="G230" s="11">
        <v>4052.75</v>
      </c>
      <c r="H230" s="12">
        <f t="shared" si="5"/>
        <v>0.9999383172958303</v>
      </c>
    </row>
    <row r="231" spans="2:8" ht="18" customHeight="1">
      <c r="B231" s="49"/>
      <c r="C231" s="49"/>
      <c r="D231" s="532" t="s">
        <v>191</v>
      </c>
      <c r="E231" s="10" t="s">
        <v>192</v>
      </c>
      <c r="F231" s="11">
        <v>70</v>
      </c>
      <c r="G231" s="11">
        <v>70</v>
      </c>
      <c r="H231" s="12">
        <f t="shared" si="5"/>
        <v>1</v>
      </c>
    </row>
    <row r="232" spans="2:8" ht="18" customHeight="1">
      <c r="B232" s="49"/>
      <c r="C232" s="49"/>
      <c r="D232" s="578" t="s">
        <v>110</v>
      </c>
      <c r="E232" s="10" t="s">
        <v>111</v>
      </c>
      <c r="F232" s="11">
        <v>417303</v>
      </c>
      <c r="G232" s="11">
        <v>417229.5</v>
      </c>
      <c r="H232" s="12">
        <f t="shared" si="5"/>
        <v>0.9998238689872826</v>
      </c>
    </row>
    <row r="233" spans="2:8" ht="18" customHeight="1">
      <c r="B233" s="49"/>
      <c r="C233" s="49"/>
      <c r="D233" s="578" t="s">
        <v>117</v>
      </c>
      <c r="E233" s="10" t="s">
        <v>118</v>
      </c>
      <c r="F233" s="11">
        <v>1030</v>
      </c>
      <c r="G233" s="11">
        <v>1030</v>
      </c>
      <c r="H233" s="12">
        <f t="shared" si="5"/>
        <v>1</v>
      </c>
    </row>
    <row r="234" spans="2:8" ht="18" customHeight="1">
      <c r="B234" s="49"/>
      <c r="C234" s="31"/>
      <c r="D234" s="578" t="s">
        <v>155</v>
      </c>
      <c r="E234" s="10" t="s">
        <v>156</v>
      </c>
      <c r="F234" s="11">
        <v>1247</v>
      </c>
      <c r="G234" s="11">
        <v>1246.76</v>
      </c>
      <c r="H234" s="12">
        <f t="shared" si="5"/>
        <v>0.9998075380914194</v>
      </c>
    </row>
    <row r="235" spans="2:8" ht="18" customHeight="1">
      <c r="B235" s="466"/>
      <c r="C235" s="203" t="s">
        <v>180</v>
      </c>
      <c r="D235" s="235"/>
      <c r="E235" s="224" t="s">
        <v>181</v>
      </c>
      <c r="F235" s="264">
        <f>SUM(F236:F236)</f>
        <v>39985</v>
      </c>
      <c r="G235" s="264">
        <f>SUM(G236:G236)</f>
        <v>39985.17</v>
      </c>
      <c r="H235" s="262">
        <f>G235/F235</f>
        <v>1.000004251594348</v>
      </c>
    </row>
    <row r="236" spans="2:8" ht="18" customHeight="1">
      <c r="B236" s="49"/>
      <c r="C236" s="25"/>
      <c r="D236" s="46">
        <v>4700</v>
      </c>
      <c r="E236" s="10" t="s">
        <v>146</v>
      </c>
      <c r="F236" s="11">
        <v>39985</v>
      </c>
      <c r="G236" s="11">
        <v>39985.17</v>
      </c>
      <c r="H236" s="12">
        <f>G236/F236</f>
        <v>1.000004251594348</v>
      </c>
    </row>
    <row r="237" spans="2:8" ht="18" customHeight="1">
      <c r="B237" s="49"/>
      <c r="C237" s="548" t="s">
        <v>382</v>
      </c>
      <c r="D237" s="46"/>
      <c r="E237" s="274" t="s">
        <v>383</v>
      </c>
      <c r="F237" s="208">
        <f>SUM(F238:F246)</f>
        <v>289144</v>
      </c>
      <c r="G237" s="208">
        <f>SUM(G238:G246)</f>
        <v>289142.9700000001</v>
      </c>
      <c r="H237" s="209">
        <f>G237/F237</f>
        <v>0.9999964377611159</v>
      </c>
    </row>
    <row r="238" spans="2:8" ht="18" customHeight="1">
      <c r="B238" s="49"/>
      <c r="C238" s="555"/>
      <c r="D238" s="578" t="s">
        <v>174</v>
      </c>
      <c r="E238" s="10" t="s">
        <v>147</v>
      </c>
      <c r="F238" s="30">
        <v>471</v>
      </c>
      <c r="G238" s="30">
        <v>470.74</v>
      </c>
      <c r="H238" s="12">
        <f aca="true" t="shared" si="6" ref="H238:H245">G238/F238</f>
        <v>0.999447983014862</v>
      </c>
    </row>
    <row r="239" spans="2:8" ht="18" customHeight="1">
      <c r="B239" s="49"/>
      <c r="C239" s="49"/>
      <c r="D239" s="582">
        <v>4010</v>
      </c>
      <c r="E239" s="10" t="s">
        <v>136</v>
      </c>
      <c r="F239" s="11">
        <v>111660</v>
      </c>
      <c r="G239" s="11">
        <v>111660.03</v>
      </c>
      <c r="H239" s="12">
        <f t="shared" si="6"/>
        <v>1.0000002686727565</v>
      </c>
    </row>
    <row r="240" spans="2:8" ht="18" customHeight="1">
      <c r="B240" s="49"/>
      <c r="C240" s="49"/>
      <c r="D240" s="578" t="s">
        <v>148</v>
      </c>
      <c r="E240" s="10" t="s">
        <v>149</v>
      </c>
      <c r="F240" s="11">
        <v>8062</v>
      </c>
      <c r="G240" s="11">
        <v>8062.31</v>
      </c>
      <c r="H240" s="12">
        <f t="shared" si="6"/>
        <v>1.0000384519970231</v>
      </c>
    </row>
    <row r="241" spans="2:8" ht="18" customHeight="1">
      <c r="B241" s="49"/>
      <c r="C241" s="49"/>
      <c r="D241" s="582">
        <v>4110</v>
      </c>
      <c r="E241" s="10" t="s">
        <v>138</v>
      </c>
      <c r="F241" s="11">
        <v>18680</v>
      </c>
      <c r="G241" s="11">
        <v>18679.43</v>
      </c>
      <c r="H241" s="12">
        <f t="shared" si="6"/>
        <v>0.9999694860813705</v>
      </c>
    </row>
    <row r="242" spans="2:8" ht="18" customHeight="1">
      <c r="B242" s="49"/>
      <c r="C242" s="49"/>
      <c r="D242" s="582">
        <v>4120</v>
      </c>
      <c r="E242" s="10" t="s">
        <v>140</v>
      </c>
      <c r="F242" s="11">
        <v>2669</v>
      </c>
      <c r="G242" s="11">
        <v>2668.82</v>
      </c>
      <c r="H242" s="12">
        <f t="shared" si="6"/>
        <v>0.9999325590108655</v>
      </c>
    </row>
    <row r="243" spans="2:8" ht="18" customHeight="1">
      <c r="B243" s="49"/>
      <c r="C243" s="49"/>
      <c r="D243" s="532">
        <v>4170</v>
      </c>
      <c r="E243" s="10" t="s">
        <v>150</v>
      </c>
      <c r="F243" s="11">
        <v>1578</v>
      </c>
      <c r="G243" s="11">
        <v>1577.65</v>
      </c>
      <c r="H243" s="12">
        <f t="shared" si="6"/>
        <v>0.9997782002534855</v>
      </c>
    </row>
    <row r="244" spans="2:8" ht="18" customHeight="1">
      <c r="B244" s="49"/>
      <c r="C244" s="49"/>
      <c r="D244" s="582">
        <v>4210</v>
      </c>
      <c r="E244" s="10" t="s">
        <v>127</v>
      </c>
      <c r="F244" s="11">
        <v>2588</v>
      </c>
      <c r="G244" s="11">
        <v>2587.92</v>
      </c>
      <c r="H244" s="12">
        <f t="shared" si="6"/>
        <v>0.9999690880989182</v>
      </c>
    </row>
    <row r="245" spans="2:8" ht="18" customHeight="1">
      <c r="B245" s="49"/>
      <c r="C245" s="49"/>
      <c r="D245" s="582">
        <v>4220</v>
      </c>
      <c r="E245" s="10" t="s">
        <v>188</v>
      </c>
      <c r="F245" s="11">
        <v>138449</v>
      </c>
      <c r="G245" s="11">
        <v>138449.04</v>
      </c>
      <c r="H245" s="12">
        <f t="shared" si="6"/>
        <v>1.0000002889150519</v>
      </c>
    </row>
    <row r="246" spans="2:8" ht="18" customHeight="1">
      <c r="B246" s="49"/>
      <c r="C246" s="49"/>
      <c r="D246" s="582">
        <v>4440</v>
      </c>
      <c r="E246" s="10" t="s">
        <v>156</v>
      </c>
      <c r="F246" s="11">
        <v>4987</v>
      </c>
      <c r="G246" s="11">
        <v>4987.03</v>
      </c>
      <c r="H246" s="12">
        <f aca="true" t="shared" si="7" ref="H246:H264">G246/F246</f>
        <v>1.0000060156406656</v>
      </c>
    </row>
    <row r="247" spans="2:8" ht="79.5" customHeight="1">
      <c r="B247" s="49"/>
      <c r="C247" s="547" t="s">
        <v>384</v>
      </c>
      <c r="D247" s="383"/>
      <c r="E247" s="274" t="s">
        <v>397</v>
      </c>
      <c r="F247" s="208">
        <f>SUM(F248:F251)</f>
        <v>64494</v>
      </c>
      <c r="G247" s="208">
        <f>SUM(G248:G251)</f>
        <v>64494.899999999994</v>
      </c>
      <c r="H247" s="209">
        <f t="shared" si="7"/>
        <v>1.0000139547864917</v>
      </c>
    </row>
    <row r="248" spans="2:8" ht="18" customHeight="1">
      <c r="B248" s="49"/>
      <c r="C248" s="21"/>
      <c r="D248" s="582">
        <v>4010</v>
      </c>
      <c r="E248" s="10" t="s">
        <v>136</v>
      </c>
      <c r="F248" s="11">
        <v>50783</v>
      </c>
      <c r="G248" s="11">
        <v>50783.2</v>
      </c>
      <c r="H248" s="12">
        <f t="shared" si="7"/>
        <v>1.0000039383258177</v>
      </c>
    </row>
    <row r="249" spans="2:8" ht="18" customHeight="1">
      <c r="B249" s="49"/>
      <c r="C249" s="49"/>
      <c r="D249" s="578" t="s">
        <v>148</v>
      </c>
      <c r="E249" s="10" t="s">
        <v>149</v>
      </c>
      <c r="F249" s="11">
        <v>3738</v>
      </c>
      <c r="G249" s="11">
        <v>3738.07</v>
      </c>
      <c r="H249" s="12">
        <f t="shared" si="7"/>
        <v>1.0000187265917604</v>
      </c>
    </row>
    <row r="250" spans="2:8" ht="18" customHeight="1">
      <c r="B250" s="49"/>
      <c r="C250" s="49"/>
      <c r="D250" s="582">
        <v>4110</v>
      </c>
      <c r="E250" s="10" t="s">
        <v>138</v>
      </c>
      <c r="F250" s="11">
        <v>8729</v>
      </c>
      <c r="G250" s="11">
        <v>8729.46</v>
      </c>
      <c r="H250" s="12">
        <f t="shared" si="7"/>
        <v>1.0000526979035398</v>
      </c>
    </row>
    <row r="251" spans="2:8" ht="18" customHeight="1">
      <c r="B251" s="49"/>
      <c r="C251" s="49"/>
      <c r="D251" s="582">
        <v>4120</v>
      </c>
      <c r="E251" s="10" t="s">
        <v>140</v>
      </c>
      <c r="F251" s="11">
        <v>1244</v>
      </c>
      <c r="G251" s="11">
        <v>1244.17</v>
      </c>
      <c r="H251" s="12">
        <f t="shared" si="7"/>
        <v>1.0001366559485532</v>
      </c>
    </row>
    <row r="252" spans="2:8" ht="41.25">
      <c r="B252" s="49"/>
      <c r="C252" s="273" t="s">
        <v>385</v>
      </c>
      <c r="D252" s="383"/>
      <c r="E252" s="274" t="s">
        <v>482</v>
      </c>
      <c r="F252" s="208">
        <f>SUM(F253:F258)</f>
        <v>281843</v>
      </c>
      <c r="G252" s="208">
        <f>SUM(G253:G258)</f>
        <v>281842.32999999996</v>
      </c>
      <c r="H252" s="209">
        <f t="shared" si="7"/>
        <v>0.9999976227899928</v>
      </c>
    </row>
    <row r="253" spans="2:8" ht="18.75" customHeight="1">
      <c r="B253" s="553"/>
      <c r="C253" s="553"/>
      <c r="D253" s="46">
        <v>4010</v>
      </c>
      <c r="E253" s="10" t="s">
        <v>136</v>
      </c>
      <c r="F253" s="11">
        <v>208637</v>
      </c>
      <c r="G253" s="11">
        <v>208636.96</v>
      </c>
      <c r="H253" s="12">
        <f t="shared" si="7"/>
        <v>0.9999998082794518</v>
      </c>
    </row>
    <row r="254" spans="2:8" ht="18.75" customHeight="1">
      <c r="B254" s="49"/>
      <c r="C254" s="49"/>
      <c r="D254" s="578" t="s">
        <v>148</v>
      </c>
      <c r="E254" s="10" t="s">
        <v>149</v>
      </c>
      <c r="F254" s="11">
        <v>19672</v>
      </c>
      <c r="G254" s="11">
        <v>19672.71</v>
      </c>
      <c r="H254" s="12">
        <f t="shared" si="7"/>
        <v>1.0000360919072793</v>
      </c>
    </row>
    <row r="255" spans="2:8" ht="18.75" customHeight="1">
      <c r="B255" s="49"/>
      <c r="C255" s="49"/>
      <c r="D255" s="582">
        <v>4110</v>
      </c>
      <c r="E255" s="10" t="s">
        <v>138</v>
      </c>
      <c r="F255" s="11">
        <v>39785</v>
      </c>
      <c r="G255" s="11">
        <v>39785.12</v>
      </c>
      <c r="H255" s="12">
        <f t="shared" si="7"/>
        <v>1.0000030162121403</v>
      </c>
    </row>
    <row r="256" spans="2:8" ht="18.75" customHeight="1">
      <c r="B256" s="49"/>
      <c r="C256" s="49"/>
      <c r="D256" s="582">
        <v>4120</v>
      </c>
      <c r="E256" s="10" t="s">
        <v>140</v>
      </c>
      <c r="F256" s="11">
        <v>5671</v>
      </c>
      <c r="G256" s="11">
        <v>5670.35</v>
      </c>
      <c r="H256" s="12">
        <f t="shared" si="7"/>
        <v>0.9998853817668842</v>
      </c>
    </row>
    <row r="257" spans="2:8" ht="18.75" customHeight="1">
      <c r="B257" s="49"/>
      <c r="C257" s="49"/>
      <c r="D257" s="582">
        <v>4240</v>
      </c>
      <c r="E257" s="10" t="s">
        <v>176</v>
      </c>
      <c r="F257" s="11">
        <v>1526</v>
      </c>
      <c r="G257" s="54">
        <v>1525.19</v>
      </c>
      <c r="H257" s="12">
        <f t="shared" si="7"/>
        <v>0.9994692005242465</v>
      </c>
    </row>
    <row r="258" spans="2:8" ht="18.75" customHeight="1">
      <c r="B258" s="49"/>
      <c r="C258" s="31"/>
      <c r="D258" s="582">
        <v>4410</v>
      </c>
      <c r="E258" s="10" t="s">
        <v>145</v>
      </c>
      <c r="F258" s="11">
        <v>6552</v>
      </c>
      <c r="G258" s="11">
        <v>6552</v>
      </c>
      <c r="H258" s="12">
        <f t="shared" si="7"/>
        <v>1</v>
      </c>
    </row>
    <row r="259" spans="2:8" ht="102.75">
      <c r="B259" s="49"/>
      <c r="C259" s="273" t="s">
        <v>471</v>
      </c>
      <c r="D259" s="582"/>
      <c r="E259" s="368" t="s">
        <v>479</v>
      </c>
      <c r="F259" s="208">
        <f>SUM(F260:F263)</f>
        <v>34748</v>
      </c>
      <c r="G259" s="208">
        <f>SUM(G260:G263)</f>
        <v>34748.41</v>
      </c>
      <c r="H259" s="262">
        <f t="shared" si="7"/>
        <v>1.0000117992402442</v>
      </c>
    </row>
    <row r="260" spans="2:8" ht="18.75" customHeight="1">
      <c r="B260" s="49"/>
      <c r="C260" s="427"/>
      <c r="D260" s="46">
        <v>4010</v>
      </c>
      <c r="E260" s="10" t="s">
        <v>136</v>
      </c>
      <c r="F260" s="11">
        <v>27118</v>
      </c>
      <c r="G260" s="11">
        <v>27117.55</v>
      </c>
      <c r="H260" s="12">
        <f t="shared" si="7"/>
        <v>0.9999834058558891</v>
      </c>
    </row>
    <row r="261" spans="2:8" ht="18.75" customHeight="1">
      <c r="B261" s="49"/>
      <c r="C261" s="427"/>
      <c r="D261" s="578" t="s">
        <v>148</v>
      </c>
      <c r="E261" s="10" t="s">
        <v>149</v>
      </c>
      <c r="F261" s="11">
        <v>2305</v>
      </c>
      <c r="G261" s="11">
        <v>2304.99</v>
      </c>
      <c r="H261" s="12">
        <f t="shared" si="7"/>
        <v>0.999995661605206</v>
      </c>
    </row>
    <row r="262" spans="2:8" ht="18.75" customHeight="1">
      <c r="B262" s="49"/>
      <c r="C262" s="427"/>
      <c r="D262" s="582">
        <v>4110</v>
      </c>
      <c r="E262" s="10" t="s">
        <v>138</v>
      </c>
      <c r="F262" s="11">
        <v>4661</v>
      </c>
      <c r="G262" s="11">
        <v>4661.5</v>
      </c>
      <c r="H262" s="12">
        <f t="shared" si="7"/>
        <v>1.0001072731173568</v>
      </c>
    </row>
    <row r="263" spans="2:8" ht="18.75" customHeight="1">
      <c r="B263" s="49"/>
      <c r="C263" s="427"/>
      <c r="D263" s="582">
        <v>4120</v>
      </c>
      <c r="E263" s="10" t="s">
        <v>140</v>
      </c>
      <c r="F263" s="11">
        <v>664</v>
      </c>
      <c r="G263" s="11">
        <v>664.37</v>
      </c>
      <c r="H263" s="12">
        <f t="shared" si="7"/>
        <v>1.0005572289156626</v>
      </c>
    </row>
    <row r="264" spans="2:8" ht="41.25">
      <c r="B264" s="49"/>
      <c r="C264" s="273" t="s">
        <v>555</v>
      </c>
      <c r="D264" s="864"/>
      <c r="E264" s="872" t="s">
        <v>556</v>
      </c>
      <c r="F264" s="264">
        <f>SUM(F265:F266)</f>
        <v>69458.04000000001</v>
      </c>
      <c r="G264" s="264">
        <f>SUM(G265:G266)</f>
        <v>68704.43000000001</v>
      </c>
      <c r="H264" s="262">
        <f t="shared" si="7"/>
        <v>0.9891501401421635</v>
      </c>
    </row>
    <row r="265" spans="2:8" ht="18.75" customHeight="1">
      <c r="B265" s="49"/>
      <c r="C265" s="427"/>
      <c r="D265" s="582">
        <v>4170</v>
      </c>
      <c r="E265" s="10" t="s">
        <v>150</v>
      </c>
      <c r="F265" s="11">
        <v>687.69</v>
      </c>
      <c r="G265" s="11">
        <v>687.69</v>
      </c>
      <c r="H265" s="12">
        <f>G265/F265</f>
        <v>1</v>
      </c>
    </row>
    <row r="266" spans="2:8" ht="18.75" customHeight="1">
      <c r="B266" s="49"/>
      <c r="C266" s="31"/>
      <c r="D266" s="582">
        <v>4240</v>
      </c>
      <c r="E266" s="10" t="s">
        <v>176</v>
      </c>
      <c r="F266" s="11">
        <v>68770.35</v>
      </c>
      <c r="G266" s="11">
        <v>68016.74</v>
      </c>
      <c r="H266" s="12">
        <f>G266/F266</f>
        <v>0.9890416436734727</v>
      </c>
    </row>
    <row r="267" spans="2:8" ht="18" customHeight="1">
      <c r="B267" s="466"/>
      <c r="C267" s="536" t="s">
        <v>87</v>
      </c>
      <c r="D267" s="235"/>
      <c r="E267" s="224" t="s">
        <v>14</v>
      </c>
      <c r="F267" s="264">
        <f>SUM(F268:F269)</f>
        <v>80880</v>
      </c>
      <c r="G267" s="264">
        <f>SUM(G268:G269)</f>
        <v>80880.54</v>
      </c>
      <c r="H267" s="262">
        <f aca="true" t="shared" si="8" ref="H267:H272">G267/F267</f>
        <v>1.0000066765578635</v>
      </c>
    </row>
    <row r="268" spans="2:8" ht="18" customHeight="1">
      <c r="B268" s="49"/>
      <c r="C268" s="21"/>
      <c r="D268" s="578" t="s">
        <v>174</v>
      </c>
      <c r="E268" s="10" t="s">
        <v>147</v>
      </c>
      <c r="F268" s="11">
        <v>5400</v>
      </c>
      <c r="G268" s="11">
        <v>5400</v>
      </c>
      <c r="H268" s="12">
        <f t="shared" si="8"/>
        <v>1</v>
      </c>
    </row>
    <row r="269" spans="2:8" ht="18" customHeight="1" thickBot="1">
      <c r="B269" s="49"/>
      <c r="C269" s="49"/>
      <c r="D269" s="591" t="s">
        <v>155</v>
      </c>
      <c r="E269" s="15" t="s">
        <v>156</v>
      </c>
      <c r="F269" s="16">
        <v>75480</v>
      </c>
      <c r="G269" s="16">
        <v>75480.54</v>
      </c>
      <c r="H269" s="17">
        <f t="shared" si="8"/>
        <v>1.0000071542130364</v>
      </c>
    </row>
    <row r="270" spans="2:8" ht="21" customHeight="1" thickBot="1">
      <c r="B270" s="213" t="s">
        <v>182</v>
      </c>
      <c r="C270" s="214"/>
      <c r="D270" s="214"/>
      <c r="E270" s="215" t="s">
        <v>183</v>
      </c>
      <c r="F270" s="215">
        <f>F271+F273+F285</f>
        <v>188000</v>
      </c>
      <c r="G270" s="215">
        <f>G271+G273+G285</f>
        <v>187600</v>
      </c>
      <c r="H270" s="394">
        <f t="shared" si="8"/>
        <v>0.997872340425532</v>
      </c>
    </row>
    <row r="271" spans="2:8" ht="18" customHeight="1">
      <c r="B271" s="56"/>
      <c r="C271" s="353" t="s">
        <v>184</v>
      </c>
      <c r="D271" s="227"/>
      <c r="E271" s="285" t="s">
        <v>185</v>
      </c>
      <c r="F271" s="285">
        <f>SUM(F272:F272)</f>
        <v>3000</v>
      </c>
      <c r="G271" s="285">
        <f>SUM(G272:G272)</f>
        <v>3000</v>
      </c>
      <c r="H271" s="262">
        <f t="shared" si="8"/>
        <v>1</v>
      </c>
    </row>
    <row r="272" spans="2:8" ht="18" customHeight="1">
      <c r="B272" s="733"/>
      <c r="C272" s="51"/>
      <c r="D272" s="582" t="s">
        <v>110</v>
      </c>
      <c r="E272" s="10" t="s">
        <v>111</v>
      </c>
      <c r="F272" s="53">
        <v>3000</v>
      </c>
      <c r="G272" s="53">
        <v>3000</v>
      </c>
      <c r="H272" s="12">
        <f t="shared" si="8"/>
        <v>1</v>
      </c>
    </row>
    <row r="273" spans="2:8" ht="18" customHeight="1">
      <c r="B273" s="466"/>
      <c r="C273" s="536" t="s">
        <v>186</v>
      </c>
      <c r="D273" s="44"/>
      <c r="E273" s="224" t="s">
        <v>187</v>
      </c>
      <c r="F273" s="264">
        <f>SUM(F274:F284)</f>
        <v>184000</v>
      </c>
      <c r="G273" s="264">
        <f>SUM(G274:G284)</f>
        <v>184000</v>
      </c>
      <c r="H273" s="262">
        <f aca="true" t="shared" si="9" ref="H273:H286">G273/F273</f>
        <v>1</v>
      </c>
    </row>
    <row r="274" spans="2:8" ht="42.75" customHeight="1">
      <c r="B274" s="466"/>
      <c r="C274" s="143"/>
      <c r="D274" s="546" t="s">
        <v>31</v>
      </c>
      <c r="E274" s="50" t="s">
        <v>281</v>
      </c>
      <c r="F274" s="30">
        <v>10000</v>
      </c>
      <c r="G274" s="30">
        <v>10000</v>
      </c>
      <c r="H274" s="12">
        <f t="shared" si="9"/>
        <v>1</v>
      </c>
    </row>
    <row r="275" spans="2:8" ht="18" customHeight="1">
      <c r="B275" s="466"/>
      <c r="C275" s="132"/>
      <c r="D275" s="582" t="s">
        <v>128</v>
      </c>
      <c r="E275" s="10" t="s">
        <v>129</v>
      </c>
      <c r="F275" s="30">
        <v>38520</v>
      </c>
      <c r="G275" s="30">
        <v>38520</v>
      </c>
      <c r="H275" s="12">
        <f t="shared" si="9"/>
        <v>1</v>
      </c>
    </row>
    <row r="276" spans="2:8" ht="18" customHeight="1">
      <c r="B276" s="466"/>
      <c r="C276" s="132"/>
      <c r="D276" s="582">
        <v>4110</v>
      </c>
      <c r="E276" s="10" t="s">
        <v>138</v>
      </c>
      <c r="F276" s="30">
        <v>3278</v>
      </c>
      <c r="G276" s="30">
        <v>3278.09</v>
      </c>
      <c r="H276" s="12">
        <f t="shared" si="9"/>
        <v>1.000027455765711</v>
      </c>
    </row>
    <row r="277" spans="2:8" ht="18" customHeight="1">
      <c r="B277" s="466"/>
      <c r="C277" s="132"/>
      <c r="D277" s="582">
        <v>4120</v>
      </c>
      <c r="E277" s="10" t="s">
        <v>140</v>
      </c>
      <c r="F277" s="30">
        <v>207</v>
      </c>
      <c r="G277" s="30">
        <v>207.3</v>
      </c>
      <c r="H277" s="12">
        <f t="shared" si="9"/>
        <v>1.001449275362319</v>
      </c>
    </row>
    <row r="278" spans="2:8" ht="18" customHeight="1">
      <c r="B278" s="49"/>
      <c r="C278" s="49"/>
      <c r="D278" s="582">
        <v>4170</v>
      </c>
      <c r="E278" s="10" t="s">
        <v>150</v>
      </c>
      <c r="F278" s="11">
        <v>41951</v>
      </c>
      <c r="G278" s="11">
        <v>41950.72</v>
      </c>
      <c r="H278" s="12">
        <f t="shared" si="9"/>
        <v>0.9999933255464709</v>
      </c>
    </row>
    <row r="279" spans="2:8" ht="18" customHeight="1">
      <c r="B279" s="49"/>
      <c r="C279" s="49"/>
      <c r="D279" s="582" t="s">
        <v>126</v>
      </c>
      <c r="E279" s="10" t="s">
        <v>127</v>
      </c>
      <c r="F279" s="11">
        <v>31516</v>
      </c>
      <c r="G279" s="11">
        <v>31516.35</v>
      </c>
      <c r="H279" s="12">
        <f t="shared" si="9"/>
        <v>1.0000111054702372</v>
      </c>
    </row>
    <row r="280" spans="2:8" ht="18" customHeight="1">
      <c r="B280" s="49"/>
      <c r="C280" s="49"/>
      <c r="D280" s="582">
        <v>4220</v>
      </c>
      <c r="E280" s="10" t="s">
        <v>188</v>
      </c>
      <c r="F280" s="11">
        <v>11100</v>
      </c>
      <c r="G280" s="11">
        <v>11100</v>
      </c>
      <c r="H280" s="12">
        <f t="shared" si="9"/>
        <v>1</v>
      </c>
    </row>
    <row r="281" spans="2:8" ht="18" customHeight="1">
      <c r="B281" s="49"/>
      <c r="C281" s="49"/>
      <c r="D281" s="582" t="s">
        <v>110</v>
      </c>
      <c r="E281" s="10" t="s">
        <v>111</v>
      </c>
      <c r="F281" s="11">
        <v>45782</v>
      </c>
      <c r="G281" s="11">
        <v>45781.54</v>
      </c>
      <c r="H281" s="12">
        <f t="shared" si="9"/>
        <v>0.9999899523830327</v>
      </c>
    </row>
    <row r="282" spans="2:8" ht="18" customHeight="1">
      <c r="B282" s="49"/>
      <c r="C282" s="49"/>
      <c r="D282" s="582">
        <v>4410</v>
      </c>
      <c r="E282" s="10" t="s">
        <v>145</v>
      </c>
      <c r="F282" s="11">
        <v>150</v>
      </c>
      <c r="G282" s="11">
        <v>149.6</v>
      </c>
      <c r="H282" s="12">
        <f t="shared" si="9"/>
        <v>0.9973333333333333</v>
      </c>
    </row>
    <row r="283" spans="2:8" ht="18" customHeight="1">
      <c r="B283" s="49"/>
      <c r="C283" s="49"/>
      <c r="D283" s="578" t="s">
        <v>117</v>
      </c>
      <c r="E283" s="10" t="s">
        <v>118</v>
      </c>
      <c r="F283" s="11">
        <v>296</v>
      </c>
      <c r="G283" s="11">
        <v>296.4</v>
      </c>
      <c r="H283" s="12">
        <f t="shared" si="9"/>
        <v>1.0013513513513512</v>
      </c>
    </row>
    <row r="284" spans="2:8" ht="18" customHeight="1">
      <c r="B284" s="49"/>
      <c r="C284" s="49"/>
      <c r="D284" s="595">
        <v>4610</v>
      </c>
      <c r="E284" s="15" t="s">
        <v>157</v>
      </c>
      <c r="F284" s="11">
        <v>1200</v>
      </c>
      <c r="G284" s="11">
        <v>1200</v>
      </c>
      <c r="H284" s="12">
        <f t="shared" si="9"/>
        <v>1</v>
      </c>
    </row>
    <row r="285" spans="2:8" ht="18" customHeight="1">
      <c r="B285" s="49"/>
      <c r="C285" s="223" t="s">
        <v>472</v>
      </c>
      <c r="D285" s="235"/>
      <c r="E285" s="224" t="s">
        <v>14</v>
      </c>
      <c r="F285" s="285">
        <f>SUM(F286:F286)</f>
        <v>1000</v>
      </c>
      <c r="G285" s="285">
        <f>SUM(G286:G286)</f>
        <v>600</v>
      </c>
      <c r="H285" s="262">
        <f t="shared" si="9"/>
        <v>0.6</v>
      </c>
    </row>
    <row r="286" spans="2:8" ht="39.75" thickBot="1">
      <c r="B286" s="731"/>
      <c r="C286" s="49"/>
      <c r="D286" s="546" t="s">
        <v>31</v>
      </c>
      <c r="E286" s="50" t="s">
        <v>281</v>
      </c>
      <c r="F286" s="55">
        <v>1000</v>
      </c>
      <c r="G286" s="55">
        <v>600</v>
      </c>
      <c r="H286" s="12">
        <f t="shared" si="9"/>
        <v>0.6</v>
      </c>
    </row>
    <row r="287" spans="2:8" ht="21" customHeight="1" thickBot="1">
      <c r="B287" s="213" t="s">
        <v>189</v>
      </c>
      <c r="C287" s="214"/>
      <c r="D287" s="214"/>
      <c r="E287" s="215" t="s">
        <v>88</v>
      </c>
      <c r="F287" s="215">
        <f>F288+F290+F295+F297+F301+F304+F306+F324+F327+F329</f>
        <v>1587227</v>
      </c>
      <c r="G287" s="215">
        <f>G288+G290+G295+G297+G301+G304+G306+G324+G327+G329</f>
        <v>1471586.9000000001</v>
      </c>
      <c r="H287" s="394">
        <f aca="true" t="shared" si="10" ref="H287:H294">G287/F287</f>
        <v>0.9271433134642998</v>
      </c>
    </row>
    <row r="288" spans="2:8" ht="18.75" customHeight="1">
      <c r="B288" s="303"/>
      <c r="C288" s="203" t="s">
        <v>363</v>
      </c>
      <c r="D288" s="312"/>
      <c r="E288" s="349" t="s">
        <v>364</v>
      </c>
      <c r="F288" s="349">
        <f>F289</f>
        <v>76900</v>
      </c>
      <c r="G288" s="349">
        <f>G289</f>
        <v>71991.98</v>
      </c>
      <c r="H288" s="265">
        <f t="shared" si="10"/>
        <v>0.9361765929778934</v>
      </c>
    </row>
    <row r="289" spans="2:8" ht="26.25">
      <c r="B289" s="303"/>
      <c r="C289" s="583"/>
      <c r="D289" s="191" t="s">
        <v>336</v>
      </c>
      <c r="E289" s="53" t="s">
        <v>194</v>
      </c>
      <c r="F289" s="53">
        <v>76900</v>
      </c>
      <c r="G289" s="53">
        <v>71991.98</v>
      </c>
      <c r="H289" s="12">
        <f t="shared" si="10"/>
        <v>0.9361765929778934</v>
      </c>
    </row>
    <row r="290" spans="2:8" ht="28.5" customHeight="1">
      <c r="B290" s="56"/>
      <c r="C290" s="223" t="s">
        <v>278</v>
      </c>
      <c r="D290" s="228"/>
      <c r="E290" s="233" t="s">
        <v>282</v>
      </c>
      <c r="F290" s="229">
        <f>SUM(F291:F294)</f>
        <v>2020</v>
      </c>
      <c r="G290" s="229">
        <f>SUM(G291:G294)</f>
        <v>1861.95</v>
      </c>
      <c r="H290" s="265">
        <f t="shared" si="10"/>
        <v>0.9217574257425742</v>
      </c>
    </row>
    <row r="291" spans="2:8" ht="18" customHeight="1">
      <c r="B291" s="733"/>
      <c r="C291" s="730"/>
      <c r="D291" s="46">
        <v>4170</v>
      </c>
      <c r="E291" s="10" t="s">
        <v>150</v>
      </c>
      <c r="F291" s="153">
        <v>1500</v>
      </c>
      <c r="G291" s="153">
        <v>1500</v>
      </c>
      <c r="H291" s="12">
        <f t="shared" si="10"/>
        <v>1</v>
      </c>
    </row>
    <row r="292" spans="2:8" ht="18" customHeight="1">
      <c r="B292" s="56"/>
      <c r="C292" s="600"/>
      <c r="D292" s="582" t="s">
        <v>126</v>
      </c>
      <c r="E292" s="10" t="s">
        <v>127</v>
      </c>
      <c r="F292" s="153">
        <v>510</v>
      </c>
      <c r="G292" s="153">
        <v>361.95</v>
      </c>
      <c r="H292" s="12">
        <f t="shared" si="10"/>
        <v>0.7097058823529412</v>
      </c>
    </row>
    <row r="293" spans="2:8" ht="18" customHeight="1">
      <c r="B293" s="56"/>
      <c r="C293" s="600"/>
      <c r="D293" s="45" t="s">
        <v>143</v>
      </c>
      <c r="E293" s="10" t="s">
        <v>144</v>
      </c>
      <c r="F293" s="53">
        <v>2</v>
      </c>
      <c r="G293" s="53">
        <v>0</v>
      </c>
      <c r="H293" s="12">
        <f t="shared" si="10"/>
        <v>0</v>
      </c>
    </row>
    <row r="294" spans="2:8" ht="18" customHeight="1">
      <c r="B294" s="56"/>
      <c r="C294" s="601"/>
      <c r="D294" s="582">
        <v>4700</v>
      </c>
      <c r="E294" s="10" t="s">
        <v>146</v>
      </c>
      <c r="F294" s="53">
        <v>8</v>
      </c>
      <c r="G294" s="53">
        <v>0</v>
      </c>
      <c r="H294" s="12">
        <f t="shared" si="10"/>
        <v>0</v>
      </c>
    </row>
    <row r="295" spans="2:8" ht="54.75">
      <c r="B295" s="466"/>
      <c r="C295" s="223" t="s">
        <v>89</v>
      </c>
      <c r="D295" s="235"/>
      <c r="E295" s="453" t="s">
        <v>529</v>
      </c>
      <c r="F295" s="264">
        <f>F296</f>
        <v>15250</v>
      </c>
      <c r="G295" s="264">
        <f>G296</f>
        <v>13068.01</v>
      </c>
      <c r="H295" s="262">
        <f aca="true" t="shared" si="11" ref="H295:H357">G295/F295</f>
        <v>0.8569186885245902</v>
      </c>
    </row>
    <row r="296" spans="2:8" ht="18" customHeight="1">
      <c r="B296" s="49"/>
      <c r="C296" s="602"/>
      <c r="D296" s="532" t="s">
        <v>193</v>
      </c>
      <c r="E296" s="10" t="s">
        <v>468</v>
      </c>
      <c r="F296" s="54">
        <v>15250</v>
      </c>
      <c r="G296" s="54">
        <v>13068.01</v>
      </c>
      <c r="H296" s="12">
        <f t="shared" si="11"/>
        <v>0.8569186885245902</v>
      </c>
    </row>
    <row r="297" spans="2:8" ht="27">
      <c r="B297" s="466"/>
      <c r="C297" s="536" t="s">
        <v>90</v>
      </c>
      <c r="D297" s="235"/>
      <c r="E297" s="224" t="s">
        <v>442</v>
      </c>
      <c r="F297" s="264">
        <f>SUM(F298:F300)</f>
        <v>221850</v>
      </c>
      <c r="G297" s="264">
        <f>SUM(G298:G300)</f>
        <v>195235.67</v>
      </c>
      <c r="H297" s="262">
        <f t="shared" si="11"/>
        <v>0.8800345729096237</v>
      </c>
    </row>
    <row r="298" spans="2:8" ht="13.5">
      <c r="B298" s="466"/>
      <c r="C298" s="545"/>
      <c r="D298" s="578" t="s">
        <v>190</v>
      </c>
      <c r="E298" s="10" t="s">
        <v>200</v>
      </c>
      <c r="F298" s="30">
        <v>218850</v>
      </c>
      <c r="G298" s="30">
        <v>195235.67</v>
      </c>
      <c r="H298" s="12">
        <f t="shared" si="11"/>
        <v>0.892098103724012</v>
      </c>
    </row>
    <row r="299" spans="2:8" ht="18" customHeight="1">
      <c r="B299" s="553"/>
      <c r="C299" s="553"/>
      <c r="D299" s="45" t="s">
        <v>137</v>
      </c>
      <c r="E299" s="10" t="s">
        <v>138</v>
      </c>
      <c r="F299" s="11">
        <v>1000</v>
      </c>
      <c r="G299" s="11">
        <v>0</v>
      </c>
      <c r="H299" s="12">
        <f t="shared" si="11"/>
        <v>0</v>
      </c>
    </row>
    <row r="300" spans="2:8" ht="26.25">
      <c r="B300" s="49"/>
      <c r="C300" s="31"/>
      <c r="D300" s="191" t="s">
        <v>336</v>
      </c>
      <c r="E300" s="53" t="s">
        <v>194</v>
      </c>
      <c r="F300" s="11">
        <v>2000</v>
      </c>
      <c r="G300" s="11">
        <v>0</v>
      </c>
      <c r="H300" s="12">
        <f t="shared" si="11"/>
        <v>0</v>
      </c>
    </row>
    <row r="301" spans="2:8" ht="18" customHeight="1">
      <c r="B301" s="466"/>
      <c r="C301" s="223" t="s">
        <v>195</v>
      </c>
      <c r="D301" s="235"/>
      <c r="E301" s="224" t="s">
        <v>196</v>
      </c>
      <c r="F301" s="264">
        <f>SUM(F302:F303)</f>
        <v>15700</v>
      </c>
      <c r="G301" s="264">
        <f>SUM(G302:G303)</f>
        <v>15633.5</v>
      </c>
      <c r="H301" s="262">
        <f t="shared" si="11"/>
        <v>0.995764331210191</v>
      </c>
    </row>
    <row r="302" spans="2:8" ht="13.5">
      <c r="B302" s="49"/>
      <c r="C302" s="427"/>
      <c r="D302" s="578" t="s">
        <v>190</v>
      </c>
      <c r="E302" s="10" t="s">
        <v>200</v>
      </c>
      <c r="F302" s="54">
        <v>15650</v>
      </c>
      <c r="G302" s="54">
        <v>15633.5</v>
      </c>
      <c r="H302" s="12">
        <f t="shared" si="11"/>
        <v>0.9989456869009584</v>
      </c>
    </row>
    <row r="303" spans="2:8" ht="15" customHeight="1">
      <c r="B303" s="49"/>
      <c r="C303" s="602"/>
      <c r="D303" s="578" t="s">
        <v>190</v>
      </c>
      <c r="E303" s="10" t="s">
        <v>459</v>
      </c>
      <c r="F303" s="54">
        <v>50</v>
      </c>
      <c r="G303" s="54">
        <v>0</v>
      </c>
      <c r="H303" s="12">
        <f t="shared" si="11"/>
        <v>0</v>
      </c>
    </row>
    <row r="304" spans="2:8" ht="18" customHeight="1">
      <c r="B304" s="49"/>
      <c r="C304" s="223" t="s">
        <v>265</v>
      </c>
      <c r="D304" s="275"/>
      <c r="E304" s="276" t="s">
        <v>267</v>
      </c>
      <c r="F304" s="264">
        <f>F305</f>
        <v>213598</v>
      </c>
      <c r="G304" s="264">
        <f>G305</f>
        <v>170569</v>
      </c>
      <c r="H304" s="262">
        <f t="shared" si="11"/>
        <v>0.7985514845644622</v>
      </c>
    </row>
    <row r="305" spans="2:8" ht="18" customHeight="1">
      <c r="B305" s="49"/>
      <c r="C305" s="602"/>
      <c r="D305" s="578" t="s">
        <v>190</v>
      </c>
      <c r="E305" s="10" t="s">
        <v>197</v>
      </c>
      <c r="F305" s="11">
        <v>213598</v>
      </c>
      <c r="G305" s="11">
        <v>170569</v>
      </c>
      <c r="H305" s="12">
        <f>G305/F305</f>
        <v>0.7985514845644622</v>
      </c>
    </row>
    <row r="306" spans="2:8" ht="18" customHeight="1">
      <c r="B306" s="466"/>
      <c r="C306" s="536" t="s">
        <v>91</v>
      </c>
      <c r="D306" s="235"/>
      <c r="E306" s="224" t="s">
        <v>92</v>
      </c>
      <c r="F306" s="264">
        <f>SUM(F307:F323)</f>
        <v>894859</v>
      </c>
      <c r="G306" s="264">
        <f>SUM(G307:G323)</f>
        <v>880473.76</v>
      </c>
      <c r="H306" s="262">
        <f t="shared" si="11"/>
        <v>0.9839245735920408</v>
      </c>
    </row>
    <row r="307" spans="2:8" ht="18" customHeight="1">
      <c r="B307" s="466"/>
      <c r="C307" s="603"/>
      <c r="D307" s="578" t="s">
        <v>174</v>
      </c>
      <c r="E307" s="10" t="s">
        <v>147</v>
      </c>
      <c r="F307" s="30">
        <v>1275</v>
      </c>
      <c r="G307" s="30">
        <v>0</v>
      </c>
      <c r="H307" s="12">
        <f t="shared" si="11"/>
        <v>0</v>
      </c>
    </row>
    <row r="308" spans="2:8" ht="18" customHeight="1">
      <c r="B308" s="49"/>
      <c r="C308" s="604"/>
      <c r="D308" s="578" t="s">
        <v>135</v>
      </c>
      <c r="E308" s="10" t="s">
        <v>136</v>
      </c>
      <c r="F308" s="11">
        <v>549579</v>
      </c>
      <c r="G308" s="11">
        <v>548957.27</v>
      </c>
      <c r="H308" s="12">
        <f t="shared" si="11"/>
        <v>0.9988687158716035</v>
      </c>
    </row>
    <row r="309" spans="2:8" ht="18" customHeight="1">
      <c r="B309" s="49"/>
      <c r="C309" s="604"/>
      <c r="D309" s="578" t="s">
        <v>148</v>
      </c>
      <c r="E309" s="10" t="s">
        <v>149</v>
      </c>
      <c r="F309" s="11">
        <v>37766</v>
      </c>
      <c r="G309" s="11">
        <v>37765.22</v>
      </c>
      <c r="H309" s="12">
        <f t="shared" si="11"/>
        <v>0.9999793465021448</v>
      </c>
    </row>
    <row r="310" spans="2:8" ht="18" customHeight="1">
      <c r="B310" s="49"/>
      <c r="C310" s="604"/>
      <c r="D310" s="578" t="s">
        <v>137</v>
      </c>
      <c r="E310" s="10" t="s">
        <v>138</v>
      </c>
      <c r="F310" s="11">
        <v>99781</v>
      </c>
      <c r="G310" s="11">
        <v>99673.09</v>
      </c>
      <c r="H310" s="12">
        <f t="shared" si="11"/>
        <v>0.9989185315841693</v>
      </c>
    </row>
    <row r="311" spans="2:8" ht="18" customHeight="1">
      <c r="B311" s="49"/>
      <c r="C311" s="604"/>
      <c r="D311" s="578" t="s">
        <v>139</v>
      </c>
      <c r="E311" s="10" t="s">
        <v>140</v>
      </c>
      <c r="F311" s="11">
        <v>14126</v>
      </c>
      <c r="G311" s="11">
        <v>14039.52</v>
      </c>
      <c r="H311" s="12">
        <f t="shared" si="11"/>
        <v>0.9938779555429704</v>
      </c>
    </row>
    <row r="312" spans="2:8" ht="18" customHeight="1">
      <c r="B312" s="49"/>
      <c r="C312" s="536"/>
      <c r="D312" s="532">
        <v>4170</v>
      </c>
      <c r="E312" s="10" t="s">
        <v>150</v>
      </c>
      <c r="F312" s="11">
        <v>13420</v>
      </c>
      <c r="G312" s="11">
        <v>13420</v>
      </c>
      <c r="H312" s="12">
        <f t="shared" si="11"/>
        <v>1</v>
      </c>
    </row>
    <row r="313" spans="2:8" ht="18" customHeight="1">
      <c r="B313" s="49"/>
      <c r="C313" s="427"/>
      <c r="D313" s="578" t="s">
        <v>126</v>
      </c>
      <c r="E313" s="10" t="s">
        <v>127</v>
      </c>
      <c r="F313" s="11">
        <v>45303</v>
      </c>
      <c r="G313" s="11">
        <v>40164.45</v>
      </c>
      <c r="H313" s="12">
        <f t="shared" si="11"/>
        <v>0.8865737368386198</v>
      </c>
    </row>
    <row r="314" spans="2:8" ht="18" customHeight="1">
      <c r="B314" s="49"/>
      <c r="C314" s="427"/>
      <c r="D314" s="578" t="s">
        <v>151</v>
      </c>
      <c r="E314" s="10" t="s">
        <v>152</v>
      </c>
      <c r="F314" s="11">
        <v>11705</v>
      </c>
      <c r="G314" s="11">
        <v>11704.43</v>
      </c>
      <c r="H314" s="12">
        <f t="shared" si="11"/>
        <v>0.9999513028620248</v>
      </c>
    </row>
    <row r="315" spans="2:8" ht="18" customHeight="1">
      <c r="B315" s="49"/>
      <c r="C315" s="427"/>
      <c r="D315" s="578" t="s">
        <v>153</v>
      </c>
      <c r="E315" s="10" t="s">
        <v>154</v>
      </c>
      <c r="F315" s="11">
        <v>42080</v>
      </c>
      <c r="G315" s="11">
        <v>37808.22</v>
      </c>
      <c r="H315" s="12">
        <f t="shared" si="11"/>
        <v>0.8984843155893536</v>
      </c>
    </row>
    <row r="316" spans="2:8" ht="18" customHeight="1">
      <c r="B316" s="49"/>
      <c r="C316" s="427"/>
      <c r="D316" s="532" t="s">
        <v>191</v>
      </c>
      <c r="E316" s="10" t="s">
        <v>192</v>
      </c>
      <c r="F316" s="11">
        <v>2000</v>
      </c>
      <c r="G316" s="11">
        <v>1400</v>
      </c>
      <c r="H316" s="12">
        <f t="shared" si="11"/>
        <v>0.7</v>
      </c>
    </row>
    <row r="317" spans="2:8" ht="18" customHeight="1">
      <c r="B317" s="49"/>
      <c r="C317" s="427"/>
      <c r="D317" s="578" t="s">
        <v>110</v>
      </c>
      <c r="E317" s="10" t="s">
        <v>111</v>
      </c>
      <c r="F317" s="11">
        <v>28852</v>
      </c>
      <c r="G317" s="11">
        <v>28851.25</v>
      </c>
      <c r="H317" s="12">
        <f t="shared" si="11"/>
        <v>0.9999740052682656</v>
      </c>
    </row>
    <row r="318" spans="2:8" ht="18" customHeight="1">
      <c r="B318" s="49"/>
      <c r="C318" s="427"/>
      <c r="D318" s="582">
        <v>4360</v>
      </c>
      <c r="E318" s="50" t="s">
        <v>380</v>
      </c>
      <c r="F318" s="11">
        <v>4580</v>
      </c>
      <c r="G318" s="11">
        <v>3309.11</v>
      </c>
      <c r="H318" s="12">
        <f t="shared" si="11"/>
        <v>0.7225131004366813</v>
      </c>
    </row>
    <row r="319" spans="2:8" ht="30.75" customHeight="1">
      <c r="B319" s="49"/>
      <c r="C319" s="427"/>
      <c r="D319" s="582">
        <v>4400</v>
      </c>
      <c r="E319" s="29" t="s">
        <v>280</v>
      </c>
      <c r="F319" s="11">
        <v>28720</v>
      </c>
      <c r="G319" s="11">
        <v>28713.6</v>
      </c>
      <c r="H319" s="12">
        <f t="shared" si="11"/>
        <v>0.9997771587743732</v>
      </c>
    </row>
    <row r="320" spans="2:8" ht="18" customHeight="1">
      <c r="B320" s="49"/>
      <c r="C320" s="427"/>
      <c r="D320" s="578" t="s">
        <v>143</v>
      </c>
      <c r="E320" s="10" t="s">
        <v>144</v>
      </c>
      <c r="F320" s="11">
        <v>600</v>
      </c>
      <c r="G320" s="11">
        <v>375</v>
      </c>
      <c r="H320" s="12">
        <f t="shared" si="11"/>
        <v>0.625</v>
      </c>
    </row>
    <row r="321" spans="2:8" ht="18" customHeight="1">
      <c r="B321" s="49"/>
      <c r="C321" s="427"/>
      <c r="D321" s="578" t="s">
        <v>117</v>
      </c>
      <c r="E321" s="10" t="s">
        <v>118</v>
      </c>
      <c r="F321" s="11">
        <v>1488</v>
      </c>
      <c r="G321" s="11">
        <v>1304.8</v>
      </c>
      <c r="H321" s="12">
        <f t="shared" si="11"/>
        <v>0.8768817204301075</v>
      </c>
    </row>
    <row r="322" spans="2:8" ht="18" customHeight="1">
      <c r="B322" s="49"/>
      <c r="C322" s="427"/>
      <c r="D322" s="578" t="s">
        <v>155</v>
      </c>
      <c r="E322" s="10" t="s">
        <v>156</v>
      </c>
      <c r="F322" s="11">
        <v>11014</v>
      </c>
      <c r="G322" s="11">
        <v>10971.5</v>
      </c>
      <c r="H322" s="12">
        <f t="shared" si="11"/>
        <v>0.9961412747412384</v>
      </c>
    </row>
    <row r="323" spans="2:8" ht="18" customHeight="1">
      <c r="B323" s="49"/>
      <c r="C323" s="31"/>
      <c r="D323" s="582">
        <v>4700</v>
      </c>
      <c r="E323" s="10" t="s">
        <v>146</v>
      </c>
      <c r="F323" s="11">
        <v>2570</v>
      </c>
      <c r="G323" s="11">
        <v>2016.3</v>
      </c>
      <c r="H323" s="12">
        <f t="shared" si="11"/>
        <v>0.7845525291828793</v>
      </c>
    </row>
    <row r="324" spans="2:8" ht="18" customHeight="1">
      <c r="B324" s="466"/>
      <c r="C324" s="536" t="s">
        <v>198</v>
      </c>
      <c r="D324" s="235"/>
      <c r="E324" s="224" t="s">
        <v>199</v>
      </c>
      <c r="F324" s="264">
        <f>SUM(F325:F326)</f>
        <v>73680</v>
      </c>
      <c r="G324" s="264">
        <f>SUM(G325:G326)</f>
        <v>56714.310000000005</v>
      </c>
      <c r="H324" s="262">
        <f t="shared" si="11"/>
        <v>0.7697381921824105</v>
      </c>
    </row>
    <row r="325" spans="2:8" ht="18" customHeight="1">
      <c r="B325" s="49"/>
      <c r="C325" s="22"/>
      <c r="D325" s="578" t="s">
        <v>137</v>
      </c>
      <c r="E325" s="10" t="s">
        <v>138</v>
      </c>
      <c r="F325" s="11">
        <v>12000</v>
      </c>
      <c r="G325" s="11">
        <v>8331.51</v>
      </c>
      <c r="H325" s="12">
        <f t="shared" si="11"/>
        <v>0.6942925</v>
      </c>
    </row>
    <row r="326" spans="2:8" ht="18" customHeight="1">
      <c r="B326" s="553"/>
      <c r="C326" s="31"/>
      <c r="D326" s="26">
        <v>4170</v>
      </c>
      <c r="E326" s="10" t="s">
        <v>150</v>
      </c>
      <c r="F326" s="11">
        <v>61680</v>
      </c>
      <c r="G326" s="11">
        <v>48382.8</v>
      </c>
      <c r="H326" s="12">
        <f t="shared" si="11"/>
        <v>0.7844163424124514</v>
      </c>
    </row>
    <row r="327" spans="2:8" ht="13.5">
      <c r="B327" s="49"/>
      <c r="C327" s="203" t="s">
        <v>428</v>
      </c>
      <c r="D327" s="223"/>
      <c r="E327" s="224" t="s">
        <v>429</v>
      </c>
      <c r="F327" s="208">
        <f>F328</f>
        <v>63500</v>
      </c>
      <c r="G327" s="208">
        <f>G328</f>
        <v>62557.71</v>
      </c>
      <c r="H327" s="262">
        <f t="shared" si="11"/>
        <v>0.9851607874015748</v>
      </c>
    </row>
    <row r="328" spans="2:8" ht="13.5">
      <c r="B328" s="49"/>
      <c r="C328" s="25"/>
      <c r="D328" s="26" t="s">
        <v>190</v>
      </c>
      <c r="E328" s="10" t="s">
        <v>200</v>
      </c>
      <c r="F328" s="11">
        <v>63500</v>
      </c>
      <c r="G328" s="11">
        <v>62557.71</v>
      </c>
      <c r="H328" s="12">
        <f t="shared" si="11"/>
        <v>0.9851607874015748</v>
      </c>
    </row>
    <row r="329" spans="2:8" ht="18" customHeight="1">
      <c r="B329" s="466"/>
      <c r="C329" s="267" t="s">
        <v>93</v>
      </c>
      <c r="D329" s="223"/>
      <c r="E329" s="224" t="s">
        <v>14</v>
      </c>
      <c r="F329" s="264">
        <f>SUM(F330:F333)</f>
        <v>9870</v>
      </c>
      <c r="G329" s="264">
        <f>SUM(G330:G333)</f>
        <v>3481.01</v>
      </c>
      <c r="H329" s="262">
        <f t="shared" si="11"/>
        <v>0.3526859169199595</v>
      </c>
    </row>
    <row r="330" spans="2:8" ht="18" customHeight="1">
      <c r="B330" s="49"/>
      <c r="C330" s="22"/>
      <c r="D330" s="532" t="s">
        <v>190</v>
      </c>
      <c r="E330" s="10" t="s">
        <v>200</v>
      </c>
      <c r="F330" s="11">
        <v>8370</v>
      </c>
      <c r="G330" s="11">
        <v>2988</v>
      </c>
      <c r="H330" s="12">
        <f t="shared" si="11"/>
        <v>0.35698924731182796</v>
      </c>
    </row>
    <row r="331" spans="2:8" ht="18" customHeight="1">
      <c r="B331" s="49"/>
      <c r="C331" s="427"/>
      <c r="D331" s="532">
        <v>4170</v>
      </c>
      <c r="E331" s="10" t="s">
        <v>150</v>
      </c>
      <c r="F331" s="11">
        <v>500</v>
      </c>
      <c r="G331" s="11">
        <v>0</v>
      </c>
      <c r="H331" s="17">
        <f t="shared" si="11"/>
        <v>0</v>
      </c>
    </row>
    <row r="332" spans="2:8" ht="18" customHeight="1">
      <c r="B332" s="49"/>
      <c r="C332" s="427"/>
      <c r="D332" s="578" t="s">
        <v>126</v>
      </c>
      <c r="E332" s="10" t="s">
        <v>127</v>
      </c>
      <c r="F332" s="11">
        <v>500</v>
      </c>
      <c r="G332" s="11">
        <v>493.01</v>
      </c>
      <c r="H332" s="17">
        <f t="shared" si="11"/>
        <v>0.98602</v>
      </c>
    </row>
    <row r="333" spans="2:8" ht="18" customHeight="1" thickBot="1">
      <c r="B333" s="49"/>
      <c r="C333" s="427"/>
      <c r="D333" s="591" t="s">
        <v>110</v>
      </c>
      <c r="E333" s="15" t="s">
        <v>111</v>
      </c>
      <c r="F333" s="55">
        <v>500</v>
      </c>
      <c r="G333" s="55">
        <v>0</v>
      </c>
      <c r="H333" s="17">
        <f t="shared" si="11"/>
        <v>0</v>
      </c>
    </row>
    <row r="334" spans="2:8" ht="24" customHeight="1" thickBot="1">
      <c r="B334" s="219" t="s">
        <v>201</v>
      </c>
      <c r="C334" s="220"/>
      <c r="D334" s="220"/>
      <c r="E334" s="221" t="s">
        <v>202</v>
      </c>
      <c r="F334" s="244">
        <f>F335+F342</f>
        <v>101451</v>
      </c>
      <c r="G334" s="244">
        <f>G335+G342</f>
        <v>99203.3</v>
      </c>
      <c r="H334" s="245">
        <f t="shared" si="11"/>
        <v>0.9778444766438971</v>
      </c>
    </row>
    <row r="335" spans="2:8" ht="33" customHeight="1">
      <c r="B335" s="605"/>
      <c r="C335" s="536" t="s">
        <v>342</v>
      </c>
      <c r="D335" s="232"/>
      <c r="E335" s="233" t="s">
        <v>343</v>
      </c>
      <c r="F335" s="261">
        <f>SUM(F336:F341)</f>
        <v>94451</v>
      </c>
      <c r="G335" s="261">
        <f>SUM(G336:G341)</f>
        <v>92203.3</v>
      </c>
      <c r="H335" s="265">
        <f t="shared" si="11"/>
        <v>0.9762024753575929</v>
      </c>
    </row>
    <row r="336" spans="2:8" ht="18" customHeight="1">
      <c r="B336" s="605"/>
      <c r="C336" s="357"/>
      <c r="D336" s="578" t="s">
        <v>135</v>
      </c>
      <c r="E336" s="10" t="s">
        <v>136</v>
      </c>
      <c r="F336" s="190">
        <v>17452</v>
      </c>
      <c r="G336" s="190">
        <v>17387.25</v>
      </c>
      <c r="H336" s="12">
        <f t="shared" si="11"/>
        <v>0.9962898235159294</v>
      </c>
    </row>
    <row r="337" spans="2:8" ht="18" customHeight="1">
      <c r="B337" s="605"/>
      <c r="C337" s="286"/>
      <c r="D337" s="578" t="s">
        <v>148</v>
      </c>
      <c r="E337" s="10" t="s">
        <v>149</v>
      </c>
      <c r="F337" s="190">
        <v>20728</v>
      </c>
      <c r="G337" s="190">
        <v>20408.27</v>
      </c>
      <c r="H337" s="12">
        <f t="shared" si="11"/>
        <v>0.9845749710536472</v>
      </c>
    </row>
    <row r="338" spans="2:8" ht="18" customHeight="1">
      <c r="B338" s="605"/>
      <c r="C338" s="286"/>
      <c r="D338" s="578" t="s">
        <v>137</v>
      </c>
      <c r="E338" s="10" t="s">
        <v>138</v>
      </c>
      <c r="F338" s="190">
        <v>9100</v>
      </c>
      <c r="G338" s="190">
        <v>9087.73</v>
      </c>
      <c r="H338" s="12">
        <f t="shared" si="11"/>
        <v>0.9986516483516483</v>
      </c>
    </row>
    <row r="339" spans="2:8" ht="18" customHeight="1">
      <c r="B339" s="605"/>
      <c r="C339" s="286"/>
      <c r="D339" s="578" t="s">
        <v>139</v>
      </c>
      <c r="E339" s="10" t="s">
        <v>140</v>
      </c>
      <c r="F339" s="190">
        <v>1295</v>
      </c>
      <c r="G339" s="190">
        <v>1257.73</v>
      </c>
      <c r="H339" s="12">
        <f t="shared" si="11"/>
        <v>0.9712200772200772</v>
      </c>
    </row>
    <row r="340" spans="2:8" ht="18" customHeight="1">
      <c r="B340" s="605"/>
      <c r="C340" s="286"/>
      <c r="D340" s="532">
        <v>4170</v>
      </c>
      <c r="E340" s="10" t="s">
        <v>150</v>
      </c>
      <c r="F340" s="190">
        <v>9962</v>
      </c>
      <c r="G340" s="190">
        <v>9887.36</v>
      </c>
      <c r="H340" s="12">
        <f t="shared" si="11"/>
        <v>0.9925075286087132</v>
      </c>
    </row>
    <row r="341" spans="2:8" ht="18" customHeight="1">
      <c r="B341" s="605"/>
      <c r="C341" s="558"/>
      <c r="D341" s="578" t="s">
        <v>110</v>
      </c>
      <c r="E341" s="10" t="s">
        <v>111</v>
      </c>
      <c r="F341" s="190">
        <v>35914</v>
      </c>
      <c r="G341" s="190">
        <v>34174.96</v>
      </c>
      <c r="H341" s="12">
        <f t="shared" si="11"/>
        <v>0.9515776577379295</v>
      </c>
    </row>
    <row r="342" spans="2:8" ht="19.5" customHeight="1">
      <c r="B342" s="49"/>
      <c r="C342" s="203" t="s">
        <v>203</v>
      </c>
      <c r="D342" s="223"/>
      <c r="E342" s="224" t="s">
        <v>14</v>
      </c>
      <c r="F342" s="264">
        <f>SUM(F343:F343)</f>
        <v>7000</v>
      </c>
      <c r="G342" s="264">
        <f>SUM(G343:G343)</f>
        <v>7000</v>
      </c>
      <c r="H342" s="262">
        <f t="shared" si="11"/>
        <v>1</v>
      </c>
    </row>
    <row r="343" spans="2:8" ht="42.75" customHeight="1" thickBot="1">
      <c r="B343" s="49"/>
      <c r="C343" s="22"/>
      <c r="D343" s="23" t="s">
        <v>31</v>
      </c>
      <c r="E343" s="508" t="s">
        <v>281</v>
      </c>
      <c r="F343" s="16">
        <v>7000</v>
      </c>
      <c r="G343" s="16">
        <v>7000</v>
      </c>
      <c r="H343" s="17">
        <f t="shared" si="11"/>
        <v>1</v>
      </c>
    </row>
    <row r="344" spans="2:8" ht="21" customHeight="1" thickBot="1">
      <c r="B344" s="246" t="s">
        <v>94</v>
      </c>
      <c r="C344" s="248"/>
      <c r="D344" s="248"/>
      <c r="E344" s="249" t="s">
        <v>95</v>
      </c>
      <c r="F344" s="249">
        <f>F345+F353+F355</f>
        <v>207491</v>
      </c>
      <c r="G344" s="249">
        <f>G345+G353+G355</f>
        <v>207033.55000000002</v>
      </c>
      <c r="H344" s="395">
        <f t="shared" si="11"/>
        <v>0.9977953260623353</v>
      </c>
    </row>
    <row r="345" spans="2:8" ht="18" customHeight="1">
      <c r="B345" s="557"/>
      <c r="C345" s="536" t="s">
        <v>204</v>
      </c>
      <c r="D345" s="234"/>
      <c r="E345" s="233" t="s">
        <v>205</v>
      </c>
      <c r="F345" s="261">
        <f>SUM(F346:F352)</f>
        <v>146443</v>
      </c>
      <c r="G345" s="261">
        <f>SUM(G346:G352)</f>
        <v>145985.55000000002</v>
      </c>
      <c r="H345" s="265">
        <f t="shared" si="11"/>
        <v>0.9968762590222818</v>
      </c>
    </row>
    <row r="346" spans="2:8" ht="18" customHeight="1">
      <c r="B346" s="557"/>
      <c r="C346" s="21"/>
      <c r="D346" s="578" t="s">
        <v>174</v>
      </c>
      <c r="E346" s="10" t="s">
        <v>147</v>
      </c>
      <c r="F346" s="11">
        <v>6863</v>
      </c>
      <c r="G346" s="11">
        <v>6837.15</v>
      </c>
      <c r="H346" s="12">
        <f t="shared" si="11"/>
        <v>0.9962334256156199</v>
      </c>
    </row>
    <row r="347" spans="2:8" ht="18" customHeight="1">
      <c r="B347" s="557"/>
      <c r="C347" s="49"/>
      <c r="D347" s="578" t="s">
        <v>135</v>
      </c>
      <c r="E347" s="10" t="s">
        <v>136</v>
      </c>
      <c r="F347" s="11">
        <v>103329</v>
      </c>
      <c r="G347" s="11">
        <v>103296.49</v>
      </c>
      <c r="H347" s="12">
        <f t="shared" si="11"/>
        <v>0.9996853739027766</v>
      </c>
    </row>
    <row r="348" spans="2:8" ht="18" customHeight="1">
      <c r="B348" s="557"/>
      <c r="C348" s="49"/>
      <c r="D348" s="578" t="s">
        <v>148</v>
      </c>
      <c r="E348" s="10" t="s">
        <v>149</v>
      </c>
      <c r="F348" s="11">
        <v>6869</v>
      </c>
      <c r="G348" s="11">
        <v>6869.09</v>
      </c>
      <c r="H348" s="12">
        <f t="shared" si="11"/>
        <v>1.0000131023438636</v>
      </c>
    </row>
    <row r="349" spans="2:8" ht="18" customHeight="1">
      <c r="B349" s="557"/>
      <c r="C349" s="49"/>
      <c r="D349" s="578" t="s">
        <v>137</v>
      </c>
      <c r="E349" s="10" t="s">
        <v>138</v>
      </c>
      <c r="F349" s="11">
        <v>19279</v>
      </c>
      <c r="G349" s="11">
        <v>19279.8</v>
      </c>
      <c r="H349" s="12">
        <f t="shared" si="11"/>
        <v>1.000041495928212</v>
      </c>
    </row>
    <row r="350" spans="2:8" ht="18" customHeight="1">
      <c r="B350" s="466"/>
      <c r="C350" s="49"/>
      <c r="D350" s="578" t="s">
        <v>139</v>
      </c>
      <c r="E350" s="10" t="s">
        <v>140</v>
      </c>
      <c r="F350" s="11">
        <v>1722</v>
      </c>
      <c r="G350" s="11">
        <v>1721.45</v>
      </c>
      <c r="H350" s="12">
        <f t="shared" si="11"/>
        <v>0.9996806039488967</v>
      </c>
    </row>
    <row r="351" spans="2:8" ht="18" customHeight="1">
      <c r="B351" s="466"/>
      <c r="C351" s="49"/>
      <c r="D351" s="532" t="s">
        <v>191</v>
      </c>
      <c r="E351" s="10" t="s">
        <v>192</v>
      </c>
      <c r="F351" s="11">
        <v>400</v>
      </c>
      <c r="G351" s="11">
        <v>0</v>
      </c>
      <c r="H351" s="12">
        <f t="shared" si="11"/>
        <v>0</v>
      </c>
    </row>
    <row r="352" spans="2:8" ht="18" customHeight="1">
      <c r="B352" s="49"/>
      <c r="C352" s="31"/>
      <c r="D352" s="578" t="s">
        <v>155</v>
      </c>
      <c r="E352" s="10" t="s">
        <v>156</v>
      </c>
      <c r="F352" s="11">
        <v>7981</v>
      </c>
      <c r="G352" s="11">
        <v>7981.57</v>
      </c>
      <c r="H352" s="12">
        <f t="shared" si="11"/>
        <v>1.0000714196216012</v>
      </c>
    </row>
    <row r="353" spans="2:8" ht="18" customHeight="1">
      <c r="B353" s="49"/>
      <c r="C353" s="203" t="s">
        <v>96</v>
      </c>
      <c r="D353" s="223"/>
      <c r="E353" s="224" t="s">
        <v>430</v>
      </c>
      <c r="F353" s="264">
        <f>SUM(F354:F354)</f>
        <v>31248</v>
      </c>
      <c r="G353" s="264">
        <f>SUM(G354:G354)</f>
        <v>31248</v>
      </c>
      <c r="H353" s="262">
        <f t="shared" si="11"/>
        <v>1</v>
      </c>
    </row>
    <row r="354" spans="2:8" ht="18" customHeight="1">
      <c r="B354" s="49"/>
      <c r="C354" s="588"/>
      <c r="D354" s="26" t="s">
        <v>206</v>
      </c>
      <c r="E354" s="10" t="s">
        <v>207</v>
      </c>
      <c r="F354" s="11">
        <v>31248</v>
      </c>
      <c r="G354" s="11">
        <v>31248</v>
      </c>
      <c r="H354" s="12">
        <f t="shared" si="11"/>
        <v>1</v>
      </c>
    </row>
    <row r="355" spans="2:8" ht="29.25" customHeight="1">
      <c r="B355" s="49"/>
      <c r="C355" s="267" t="s">
        <v>443</v>
      </c>
      <c r="D355" s="223"/>
      <c r="E355" s="224" t="s">
        <v>444</v>
      </c>
      <c r="F355" s="264">
        <f>SUM(F356:F356)</f>
        <v>29800</v>
      </c>
      <c r="G355" s="264">
        <f>SUM(G356:G356)</f>
        <v>29800</v>
      </c>
      <c r="H355" s="262">
        <f t="shared" si="11"/>
        <v>1</v>
      </c>
    </row>
    <row r="356" spans="2:8" ht="18" customHeight="1" thickBot="1">
      <c r="B356" s="466"/>
      <c r="C356" s="592"/>
      <c r="D356" s="23" t="s">
        <v>206</v>
      </c>
      <c r="E356" s="15" t="s">
        <v>207</v>
      </c>
      <c r="F356" s="16">
        <v>29800</v>
      </c>
      <c r="G356" s="16">
        <v>29800</v>
      </c>
      <c r="H356" s="17">
        <f>G356/F356</f>
        <v>1</v>
      </c>
    </row>
    <row r="357" spans="2:8" ht="18" customHeight="1" thickBot="1">
      <c r="B357" s="246" t="s">
        <v>431</v>
      </c>
      <c r="C357" s="248"/>
      <c r="D357" s="248"/>
      <c r="E357" s="249" t="s">
        <v>432</v>
      </c>
      <c r="F357" s="348">
        <f>F358+F377+F394+F396+F404+F406</f>
        <v>13957183</v>
      </c>
      <c r="G357" s="348">
        <f>G358+G377+G394+G396+G404+G406</f>
        <v>13921412.959999999</v>
      </c>
      <c r="H357" s="395">
        <f t="shared" si="11"/>
        <v>0.9974371590599621</v>
      </c>
    </row>
    <row r="358" spans="2:8" ht="18" customHeight="1">
      <c r="B358" s="466"/>
      <c r="C358" s="593">
        <v>85501</v>
      </c>
      <c r="D358" s="429"/>
      <c r="E358" s="430" t="s">
        <v>406</v>
      </c>
      <c r="F358" s="347">
        <f>SUM(F359:F376)</f>
        <v>9508523</v>
      </c>
      <c r="G358" s="347">
        <f>SUM(G359:G376)</f>
        <v>9500016.739999998</v>
      </c>
      <c r="H358" s="265">
        <f>G358/F358</f>
        <v>0.9991054068018764</v>
      </c>
    </row>
    <row r="359" spans="2:8" ht="42" customHeight="1">
      <c r="B359" s="466"/>
      <c r="C359" s="606"/>
      <c r="D359" s="550">
        <v>2910</v>
      </c>
      <c r="E359" s="432" t="s">
        <v>455</v>
      </c>
      <c r="F359" s="11">
        <v>11000</v>
      </c>
      <c r="G359" s="11">
        <v>3500</v>
      </c>
      <c r="H359" s="12">
        <f aca="true" t="shared" si="12" ref="H359:H377">G359/F359</f>
        <v>0.3181818181818182</v>
      </c>
    </row>
    <row r="360" spans="2:8" ht="18" customHeight="1">
      <c r="B360" s="466"/>
      <c r="C360" s="56"/>
      <c r="D360" s="532" t="s">
        <v>190</v>
      </c>
      <c r="E360" s="10" t="s">
        <v>200</v>
      </c>
      <c r="F360" s="11">
        <v>9373364</v>
      </c>
      <c r="G360" s="11">
        <v>9373363.4</v>
      </c>
      <c r="H360" s="12">
        <f t="shared" si="12"/>
        <v>0.9999999359888296</v>
      </c>
    </row>
    <row r="361" spans="2:8" ht="18" customHeight="1">
      <c r="B361" s="466"/>
      <c r="C361" s="56"/>
      <c r="D361" s="532" t="s">
        <v>135</v>
      </c>
      <c r="E361" s="10" t="s">
        <v>248</v>
      </c>
      <c r="F361" s="11">
        <v>85318</v>
      </c>
      <c r="G361" s="11">
        <v>85317.61</v>
      </c>
      <c r="H361" s="12">
        <f t="shared" si="12"/>
        <v>0.9999954288661244</v>
      </c>
    </row>
    <row r="362" spans="2:8" ht="18" customHeight="1">
      <c r="B362" s="466"/>
      <c r="C362" s="56"/>
      <c r="D362" s="578" t="s">
        <v>148</v>
      </c>
      <c r="E362" s="10" t="s">
        <v>149</v>
      </c>
      <c r="F362" s="11">
        <v>3750</v>
      </c>
      <c r="G362" s="11">
        <v>3749.52</v>
      </c>
      <c r="H362" s="12">
        <f t="shared" si="12"/>
        <v>0.999872</v>
      </c>
    </row>
    <row r="363" spans="2:8" ht="18" customHeight="1">
      <c r="B363" s="466"/>
      <c r="C363" s="56"/>
      <c r="D363" s="532" t="s">
        <v>137</v>
      </c>
      <c r="E363" s="10" t="s">
        <v>249</v>
      </c>
      <c r="F363" s="11">
        <v>14624</v>
      </c>
      <c r="G363" s="11">
        <v>14623.16</v>
      </c>
      <c r="H363" s="12">
        <f t="shared" si="12"/>
        <v>0.9999425601750547</v>
      </c>
    </row>
    <row r="364" spans="2:8" ht="18" customHeight="1">
      <c r="B364" s="466"/>
      <c r="C364" s="56"/>
      <c r="D364" s="578" t="s">
        <v>139</v>
      </c>
      <c r="E364" s="10" t="s">
        <v>140</v>
      </c>
      <c r="F364" s="11">
        <v>2081</v>
      </c>
      <c r="G364" s="11">
        <v>2080.52</v>
      </c>
      <c r="H364" s="12">
        <f t="shared" si="12"/>
        <v>0.9997693416626622</v>
      </c>
    </row>
    <row r="365" spans="2:8" ht="18" customHeight="1">
      <c r="B365" s="466"/>
      <c r="C365" s="56"/>
      <c r="D365" s="532" t="s">
        <v>126</v>
      </c>
      <c r="E365" s="10" t="s">
        <v>338</v>
      </c>
      <c r="F365" s="11">
        <v>3708</v>
      </c>
      <c r="G365" s="11">
        <v>3707.66</v>
      </c>
      <c r="H365" s="12">
        <f t="shared" si="12"/>
        <v>0.999908306364617</v>
      </c>
    </row>
    <row r="366" spans="2:8" ht="18" customHeight="1">
      <c r="B366" s="466"/>
      <c r="C366" s="56"/>
      <c r="D366" s="578" t="s">
        <v>151</v>
      </c>
      <c r="E366" s="10" t="s">
        <v>152</v>
      </c>
      <c r="F366" s="11">
        <v>834</v>
      </c>
      <c r="G366" s="11">
        <v>756.75</v>
      </c>
      <c r="H366" s="12">
        <f t="shared" si="12"/>
        <v>0.9073741007194245</v>
      </c>
    </row>
    <row r="367" spans="2:8" ht="18" customHeight="1">
      <c r="B367" s="466"/>
      <c r="C367" s="56"/>
      <c r="D367" s="578" t="s">
        <v>153</v>
      </c>
      <c r="E367" s="10" t="s">
        <v>154</v>
      </c>
      <c r="F367" s="11">
        <v>20</v>
      </c>
      <c r="G367" s="11">
        <v>0</v>
      </c>
      <c r="H367" s="12">
        <f t="shared" si="12"/>
        <v>0</v>
      </c>
    </row>
    <row r="368" spans="2:8" ht="18" customHeight="1">
      <c r="B368" s="466"/>
      <c r="C368" s="56"/>
      <c r="D368" s="532" t="s">
        <v>191</v>
      </c>
      <c r="E368" s="10" t="s">
        <v>192</v>
      </c>
      <c r="F368" s="11">
        <v>100</v>
      </c>
      <c r="G368" s="11">
        <v>0</v>
      </c>
      <c r="H368" s="12">
        <f t="shared" si="12"/>
        <v>0</v>
      </c>
    </row>
    <row r="369" spans="2:8" ht="18" customHeight="1">
      <c r="B369" s="466"/>
      <c r="C369" s="56"/>
      <c r="D369" s="578" t="s">
        <v>110</v>
      </c>
      <c r="E369" s="10" t="s">
        <v>111</v>
      </c>
      <c r="F369" s="11">
        <v>8243</v>
      </c>
      <c r="G369" s="11">
        <v>8242.44</v>
      </c>
      <c r="H369" s="12">
        <f t="shared" si="12"/>
        <v>0.999932063569089</v>
      </c>
    </row>
    <row r="370" spans="2:8" ht="18" customHeight="1">
      <c r="B370" s="466"/>
      <c r="C370" s="56"/>
      <c r="D370" s="582">
        <v>4360</v>
      </c>
      <c r="E370" s="50" t="s">
        <v>380</v>
      </c>
      <c r="F370" s="11">
        <v>450</v>
      </c>
      <c r="G370" s="11">
        <v>381.58</v>
      </c>
      <c r="H370" s="12">
        <f t="shared" si="12"/>
        <v>0.8479555555555556</v>
      </c>
    </row>
    <row r="371" spans="2:8" ht="26.25">
      <c r="B371" s="466"/>
      <c r="C371" s="56"/>
      <c r="D371" s="582">
        <v>4400</v>
      </c>
      <c r="E371" s="29" t="s">
        <v>280</v>
      </c>
      <c r="F371" s="11">
        <v>1377</v>
      </c>
      <c r="G371" s="11">
        <v>1320</v>
      </c>
      <c r="H371" s="12">
        <f t="shared" si="12"/>
        <v>0.9586056644880174</v>
      </c>
    </row>
    <row r="372" spans="2:8" ht="18" customHeight="1">
      <c r="B372" s="466"/>
      <c r="C372" s="56"/>
      <c r="D372" s="578" t="s">
        <v>143</v>
      </c>
      <c r="E372" s="10" t="s">
        <v>144</v>
      </c>
      <c r="F372" s="11">
        <v>100</v>
      </c>
      <c r="G372" s="11">
        <v>0</v>
      </c>
      <c r="H372" s="12">
        <f t="shared" si="12"/>
        <v>0</v>
      </c>
    </row>
    <row r="373" spans="2:8" ht="18" customHeight="1">
      <c r="B373" s="466"/>
      <c r="C373" s="56"/>
      <c r="D373" s="578" t="s">
        <v>117</v>
      </c>
      <c r="E373" s="10" t="s">
        <v>118</v>
      </c>
      <c r="F373" s="11">
        <v>100</v>
      </c>
      <c r="G373" s="11">
        <v>87.4</v>
      </c>
      <c r="H373" s="12">
        <f t="shared" si="12"/>
        <v>0.8740000000000001</v>
      </c>
    </row>
    <row r="374" spans="2:8" ht="18" customHeight="1">
      <c r="B374" s="466"/>
      <c r="C374" s="56"/>
      <c r="D374" s="532" t="s">
        <v>155</v>
      </c>
      <c r="E374" s="10" t="s">
        <v>341</v>
      </c>
      <c r="F374" s="11">
        <v>1248</v>
      </c>
      <c r="G374" s="11">
        <v>1246.76</v>
      </c>
      <c r="H374" s="12">
        <f t="shared" si="12"/>
        <v>0.9990064102564102</v>
      </c>
    </row>
    <row r="375" spans="2:8" ht="42" customHeight="1">
      <c r="B375" s="466"/>
      <c r="C375" s="56"/>
      <c r="D375" s="532" t="s">
        <v>445</v>
      </c>
      <c r="E375" s="432" t="s">
        <v>456</v>
      </c>
      <c r="F375" s="11">
        <v>1000</v>
      </c>
      <c r="G375" s="11">
        <v>487.74</v>
      </c>
      <c r="H375" s="12">
        <f t="shared" si="12"/>
        <v>0.48774</v>
      </c>
    </row>
    <row r="376" spans="2:8" ht="18" customHeight="1">
      <c r="B376" s="466"/>
      <c r="C376" s="51"/>
      <c r="D376" s="582">
        <v>4700</v>
      </c>
      <c r="E376" s="10" t="s">
        <v>146</v>
      </c>
      <c r="F376" s="11">
        <v>1206</v>
      </c>
      <c r="G376" s="11">
        <v>1152.2</v>
      </c>
      <c r="H376" s="12">
        <f t="shared" si="12"/>
        <v>0.9553897180762853</v>
      </c>
    </row>
    <row r="377" spans="2:8" ht="45.75" customHeight="1">
      <c r="B377" s="466"/>
      <c r="C377" s="536" t="s">
        <v>434</v>
      </c>
      <c r="D377" s="223"/>
      <c r="E377" s="224" t="s">
        <v>436</v>
      </c>
      <c r="F377" s="208">
        <f>SUM(F378:F393)</f>
        <v>3939730</v>
      </c>
      <c r="G377" s="208">
        <f>SUM(G378:G393)</f>
        <v>3920551.54</v>
      </c>
      <c r="H377" s="262">
        <f t="shared" si="12"/>
        <v>0.9951320369670003</v>
      </c>
    </row>
    <row r="378" spans="2:8" ht="42" customHeight="1">
      <c r="B378" s="466"/>
      <c r="C378" s="357"/>
      <c r="D378" s="550">
        <v>2910</v>
      </c>
      <c r="E378" s="432" t="s">
        <v>455</v>
      </c>
      <c r="F378" s="30">
        <v>11000</v>
      </c>
      <c r="G378" s="30">
        <v>2477.45</v>
      </c>
      <c r="H378" s="12">
        <f aca="true" t="shared" si="13" ref="H378:H394">G378/F378</f>
        <v>0.22522272727272727</v>
      </c>
    </row>
    <row r="379" spans="2:8" ht="18" customHeight="1">
      <c r="B379" s="466"/>
      <c r="C379" s="286"/>
      <c r="D379" s="578" t="s">
        <v>174</v>
      </c>
      <c r="E379" s="10" t="s">
        <v>147</v>
      </c>
      <c r="F379" s="11">
        <v>332</v>
      </c>
      <c r="G379" s="11">
        <v>0</v>
      </c>
      <c r="H379" s="12">
        <f t="shared" si="13"/>
        <v>0</v>
      </c>
    </row>
    <row r="380" spans="2:8" ht="18" customHeight="1">
      <c r="B380" s="466"/>
      <c r="C380" s="49"/>
      <c r="D380" s="532" t="s">
        <v>190</v>
      </c>
      <c r="E380" s="10" t="s">
        <v>200</v>
      </c>
      <c r="F380" s="11">
        <v>3812133</v>
      </c>
      <c r="G380" s="11">
        <v>3805785.68</v>
      </c>
      <c r="H380" s="12">
        <f t="shared" si="13"/>
        <v>0.9983349689006129</v>
      </c>
    </row>
    <row r="381" spans="2:8" ht="18" customHeight="1">
      <c r="B381" s="466"/>
      <c r="C381" s="49"/>
      <c r="D381" s="532" t="s">
        <v>135</v>
      </c>
      <c r="E381" s="10" t="s">
        <v>248</v>
      </c>
      <c r="F381" s="11">
        <v>77967</v>
      </c>
      <c r="G381" s="11">
        <v>74597.12</v>
      </c>
      <c r="H381" s="12">
        <f t="shared" si="13"/>
        <v>0.9567781240781356</v>
      </c>
    </row>
    <row r="382" spans="2:8" ht="18" customHeight="1">
      <c r="B382" s="466"/>
      <c r="C382" s="49"/>
      <c r="D382" s="578" t="s">
        <v>148</v>
      </c>
      <c r="E382" s="10" t="s">
        <v>149</v>
      </c>
      <c r="F382" s="11">
        <v>2728</v>
      </c>
      <c r="G382" s="11">
        <v>2727.23</v>
      </c>
      <c r="H382" s="12">
        <f t="shared" si="13"/>
        <v>0.9997177419354839</v>
      </c>
    </row>
    <row r="383" spans="2:8" ht="18" customHeight="1">
      <c r="B383" s="466"/>
      <c r="C383" s="49"/>
      <c r="D383" s="532" t="s">
        <v>137</v>
      </c>
      <c r="E383" s="10" t="s">
        <v>249</v>
      </c>
      <c r="F383" s="11">
        <v>12085</v>
      </c>
      <c r="G383" s="11">
        <v>12075.46</v>
      </c>
      <c r="H383" s="12">
        <f t="shared" si="13"/>
        <v>0.999210591642532</v>
      </c>
    </row>
    <row r="384" spans="2:8" ht="18" customHeight="1">
      <c r="B384" s="466"/>
      <c r="C384" s="49"/>
      <c r="D384" s="578" t="s">
        <v>139</v>
      </c>
      <c r="E384" s="10" t="s">
        <v>140</v>
      </c>
      <c r="F384" s="11">
        <v>1706</v>
      </c>
      <c r="G384" s="11">
        <v>1651.28</v>
      </c>
      <c r="H384" s="12">
        <f t="shared" si="13"/>
        <v>0.9679249706916764</v>
      </c>
    </row>
    <row r="385" spans="2:8" ht="18" customHeight="1">
      <c r="B385" s="466"/>
      <c r="C385" s="49"/>
      <c r="D385" s="532" t="s">
        <v>126</v>
      </c>
      <c r="E385" s="10" t="s">
        <v>338</v>
      </c>
      <c r="F385" s="11">
        <v>4420</v>
      </c>
      <c r="G385" s="11">
        <v>4419.58</v>
      </c>
      <c r="H385" s="12">
        <f t="shared" si="13"/>
        <v>0.9999049773755656</v>
      </c>
    </row>
    <row r="386" spans="2:8" ht="18" customHeight="1">
      <c r="B386" s="466"/>
      <c r="C386" s="49"/>
      <c r="D386" s="578" t="s">
        <v>151</v>
      </c>
      <c r="E386" s="10" t="s">
        <v>152</v>
      </c>
      <c r="F386" s="11">
        <v>765</v>
      </c>
      <c r="G386" s="11">
        <v>756.75</v>
      </c>
      <c r="H386" s="12">
        <f t="shared" si="13"/>
        <v>0.9892156862745098</v>
      </c>
    </row>
    <row r="387" spans="2:8" ht="18" customHeight="1">
      <c r="B387" s="466"/>
      <c r="C387" s="49"/>
      <c r="D387" s="532" t="s">
        <v>110</v>
      </c>
      <c r="E387" s="10" t="s">
        <v>339</v>
      </c>
      <c r="F387" s="11">
        <v>11876</v>
      </c>
      <c r="G387" s="11">
        <v>11703.1</v>
      </c>
      <c r="H387" s="12">
        <f t="shared" si="13"/>
        <v>0.9854412260020209</v>
      </c>
    </row>
    <row r="388" spans="2:8" ht="27" customHeight="1">
      <c r="B388" s="466"/>
      <c r="C388" s="49"/>
      <c r="D388" s="582">
        <v>4400</v>
      </c>
      <c r="E388" s="29" t="s">
        <v>280</v>
      </c>
      <c r="F388" s="11">
        <v>1320</v>
      </c>
      <c r="G388" s="11">
        <v>1320</v>
      </c>
      <c r="H388" s="12">
        <f t="shared" si="13"/>
        <v>1</v>
      </c>
    </row>
    <row r="389" spans="2:8" ht="18" customHeight="1">
      <c r="B389" s="466"/>
      <c r="C389" s="49"/>
      <c r="D389" s="532" t="s">
        <v>143</v>
      </c>
      <c r="E389" s="10" t="s">
        <v>340</v>
      </c>
      <c r="F389" s="11">
        <v>100</v>
      </c>
      <c r="G389" s="11">
        <v>64</v>
      </c>
      <c r="H389" s="12">
        <f t="shared" si="13"/>
        <v>0.64</v>
      </c>
    </row>
    <row r="390" spans="2:8" ht="18" customHeight="1">
      <c r="B390" s="466"/>
      <c r="C390" s="49"/>
      <c r="D390" s="532">
        <v>4430</v>
      </c>
      <c r="E390" s="10" t="s">
        <v>118</v>
      </c>
      <c r="F390" s="11">
        <v>100</v>
      </c>
      <c r="G390" s="11">
        <v>87.4</v>
      </c>
      <c r="H390" s="12">
        <f t="shared" si="13"/>
        <v>0.8740000000000001</v>
      </c>
    </row>
    <row r="391" spans="2:8" ht="18" customHeight="1">
      <c r="B391" s="466"/>
      <c r="C391" s="49"/>
      <c r="D391" s="532" t="s">
        <v>155</v>
      </c>
      <c r="E391" s="10" t="s">
        <v>341</v>
      </c>
      <c r="F391" s="11">
        <v>1248</v>
      </c>
      <c r="G391" s="11">
        <v>1246.76</v>
      </c>
      <c r="H391" s="12">
        <f t="shared" si="13"/>
        <v>0.9990064102564102</v>
      </c>
    </row>
    <row r="392" spans="2:8" ht="42" customHeight="1">
      <c r="B392" s="466"/>
      <c r="C392" s="49"/>
      <c r="D392" s="532" t="s">
        <v>445</v>
      </c>
      <c r="E392" s="432" t="s">
        <v>456</v>
      </c>
      <c r="F392" s="11">
        <v>1000</v>
      </c>
      <c r="G392" s="11">
        <v>732.33</v>
      </c>
      <c r="H392" s="12">
        <f t="shared" si="13"/>
        <v>0.73233</v>
      </c>
    </row>
    <row r="393" spans="2:8" ht="18" customHeight="1">
      <c r="B393" s="466"/>
      <c r="C393" s="31"/>
      <c r="D393" s="582">
        <v>4700</v>
      </c>
      <c r="E393" s="10" t="s">
        <v>146</v>
      </c>
      <c r="F393" s="11">
        <v>950</v>
      </c>
      <c r="G393" s="11">
        <v>907.4</v>
      </c>
      <c r="H393" s="12">
        <f t="shared" si="13"/>
        <v>0.9551578947368421</v>
      </c>
    </row>
    <row r="394" spans="2:8" ht="18" customHeight="1">
      <c r="B394" s="466"/>
      <c r="C394" s="203" t="s">
        <v>435</v>
      </c>
      <c r="D394" s="46"/>
      <c r="E394" s="285" t="s">
        <v>437</v>
      </c>
      <c r="F394" s="208">
        <f>F395</f>
        <v>900</v>
      </c>
      <c r="G394" s="208">
        <f>G395</f>
        <v>900</v>
      </c>
      <c r="H394" s="262">
        <f t="shared" si="13"/>
        <v>1</v>
      </c>
    </row>
    <row r="395" spans="2:8" ht="18" customHeight="1">
      <c r="B395" s="466"/>
      <c r="C395" s="25"/>
      <c r="D395" s="26" t="s">
        <v>126</v>
      </c>
      <c r="E395" s="10" t="s">
        <v>338</v>
      </c>
      <c r="F395" s="11">
        <v>900</v>
      </c>
      <c r="G395" s="11">
        <v>900</v>
      </c>
      <c r="H395" s="12">
        <f aca="true" t="shared" si="14" ref="H395:H407">G395/F395</f>
        <v>1</v>
      </c>
    </row>
    <row r="396" spans="2:8" ht="18" customHeight="1">
      <c r="B396" s="466"/>
      <c r="C396" s="545" t="s">
        <v>446</v>
      </c>
      <c r="D396" s="227"/>
      <c r="E396" s="285" t="s">
        <v>448</v>
      </c>
      <c r="F396" s="208">
        <f>SUM(F397:F403)</f>
        <v>432910</v>
      </c>
      <c r="G396" s="208">
        <f>SUM(G397:G403)</f>
        <v>424918.63</v>
      </c>
      <c r="H396" s="262">
        <f t="shared" si="14"/>
        <v>0.981540343258414</v>
      </c>
    </row>
    <row r="397" spans="2:8" ht="18" customHeight="1">
      <c r="B397" s="466"/>
      <c r="C397" s="545"/>
      <c r="D397" s="532" t="s">
        <v>190</v>
      </c>
      <c r="E397" s="10" t="s">
        <v>200</v>
      </c>
      <c r="F397" s="30">
        <v>399600</v>
      </c>
      <c r="G397" s="30">
        <v>399600</v>
      </c>
      <c r="H397" s="12">
        <f t="shared" si="14"/>
        <v>1</v>
      </c>
    </row>
    <row r="398" spans="2:8" ht="18" customHeight="1">
      <c r="B398" s="539"/>
      <c r="C398" s="769"/>
      <c r="D398" s="26" t="s">
        <v>135</v>
      </c>
      <c r="E398" s="10" t="s">
        <v>248</v>
      </c>
      <c r="F398" s="30">
        <v>9500</v>
      </c>
      <c r="G398" s="30">
        <v>9500</v>
      </c>
      <c r="H398" s="12">
        <f t="shared" si="14"/>
        <v>1</v>
      </c>
    </row>
    <row r="399" spans="2:8" ht="18" customHeight="1">
      <c r="B399" s="539"/>
      <c r="C399" s="202"/>
      <c r="D399" s="26" t="s">
        <v>137</v>
      </c>
      <c r="E399" s="10" t="s">
        <v>249</v>
      </c>
      <c r="F399" s="11">
        <v>3716</v>
      </c>
      <c r="G399" s="11">
        <v>1635.9</v>
      </c>
      <c r="H399" s="12">
        <f t="shared" si="14"/>
        <v>0.44023143164693224</v>
      </c>
    </row>
    <row r="400" spans="2:8" ht="18" customHeight="1">
      <c r="B400" s="539"/>
      <c r="C400" s="733"/>
      <c r="D400" s="26" t="s">
        <v>139</v>
      </c>
      <c r="E400" s="10" t="s">
        <v>337</v>
      </c>
      <c r="F400" s="11">
        <v>545</v>
      </c>
      <c r="G400" s="11">
        <v>232.75</v>
      </c>
      <c r="H400" s="12">
        <f t="shared" si="14"/>
        <v>0.4270642201834862</v>
      </c>
    </row>
    <row r="401" spans="2:8" ht="18" customHeight="1">
      <c r="B401" s="539"/>
      <c r="C401" s="733"/>
      <c r="D401" s="46">
        <v>4170</v>
      </c>
      <c r="E401" s="10" t="s">
        <v>150</v>
      </c>
      <c r="F401" s="11">
        <v>17545</v>
      </c>
      <c r="G401" s="11">
        <v>12000</v>
      </c>
      <c r="H401" s="12">
        <f t="shared" si="14"/>
        <v>0.6839555428897122</v>
      </c>
    </row>
    <row r="402" spans="2:8" ht="18" customHeight="1">
      <c r="B402" s="539"/>
      <c r="C402" s="733"/>
      <c r="D402" s="26" t="s">
        <v>126</v>
      </c>
      <c r="E402" s="10" t="s">
        <v>338</v>
      </c>
      <c r="F402" s="11">
        <v>721</v>
      </c>
      <c r="G402" s="11">
        <v>720.56</v>
      </c>
      <c r="H402" s="12">
        <f t="shared" si="14"/>
        <v>0.999389736477115</v>
      </c>
    </row>
    <row r="403" spans="2:8" ht="18" customHeight="1">
      <c r="B403" s="466"/>
      <c r="C403" s="601"/>
      <c r="D403" s="532" t="s">
        <v>110</v>
      </c>
      <c r="E403" s="10" t="s">
        <v>339</v>
      </c>
      <c r="F403" s="11">
        <v>1283</v>
      </c>
      <c r="G403" s="11">
        <v>1229.42</v>
      </c>
      <c r="H403" s="12">
        <f t="shared" si="14"/>
        <v>0.9582385035074046</v>
      </c>
    </row>
    <row r="404" spans="2:8" ht="18" customHeight="1">
      <c r="B404" s="466"/>
      <c r="C404" s="203" t="s">
        <v>447</v>
      </c>
      <c r="D404" s="46"/>
      <c r="E404" s="285" t="s">
        <v>449</v>
      </c>
      <c r="F404" s="208">
        <f>F405</f>
        <v>38120</v>
      </c>
      <c r="G404" s="208">
        <f>G405</f>
        <v>38114.75</v>
      </c>
      <c r="H404" s="262">
        <f t="shared" si="14"/>
        <v>0.999862277019937</v>
      </c>
    </row>
    <row r="405" spans="2:8" ht="28.5" customHeight="1">
      <c r="B405" s="466"/>
      <c r="C405" s="590"/>
      <c r="D405" s="26" t="s">
        <v>336</v>
      </c>
      <c r="E405" s="10" t="s">
        <v>194</v>
      </c>
      <c r="F405" s="11">
        <v>38120</v>
      </c>
      <c r="G405" s="11">
        <v>38114.75</v>
      </c>
      <c r="H405" s="12">
        <f t="shared" si="14"/>
        <v>0.999862277019937</v>
      </c>
    </row>
    <row r="406" spans="2:8" ht="54.75">
      <c r="B406" s="49"/>
      <c r="C406" s="267" t="s">
        <v>524</v>
      </c>
      <c r="D406" s="227"/>
      <c r="E406" s="453" t="s">
        <v>525</v>
      </c>
      <c r="F406" s="208">
        <f>F407</f>
        <v>37000</v>
      </c>
      <c r="G406" s="208">
        <f>G407</f>
        <v>36911.3</v>
      </c>
      <c r="H406" s="262">
        <f t="shared" si="14"/>
        <v>0.9976027027027028</v>
      </c>
    </row>
    <row r="407" spans="2:8" ht="28.5" customHeight="1" thickBot="1">
      <c r="B407" s="748"/>
      <c r="C407" s="790"/>
      <c r="D407" s="532" t="s">
        <v>193</v>
      </c>
      <c r="E407" s="10" t="s">
        <v>468</v>
      </c>
      <c r="F407" s="55">
        <v>37000</v>
      </c>
      <c r="G407" s="55">
        <v>36911.3</v>
      </c>
      <c r="H407" s="12">
        <f t="shared" si="14"/>
        <v>0.9976027027027028</v>
      </c>
    </row>
    <row r="408" spans="2:8" ht="22.5" customHeight="1" thickBot="1">
      <c r="B408" s="213" t="s">
        <v>97</v>
      </c>
      <c r="C408" s="214"/>
      <c r="D408" s="214"/>
      <c r="E408" s="215" t="s">
        <v>98</v>
      </c>
      <c r="F408" s="215">
        <f>F409+F419+F422+F427+F430+F436+F438</f>
        <v>2217302</v>
      </c>
      <c r="G408" s="215">
        <f>G409+G419+G422+G427+G430+G436+G438</f>
        <v>2044696.88</v>
      </c>
      <c r="H408" s="394">
        <f aca="true" t="shared" si="15" ref="H408:H463">G408/F408</f>
        <v>0.9221553401386008</v>
      </c>
    </row>
    <row r="409" spans="2:8" ht="18.75" customHeight="1">
      <c r="B409" s="56"/>
      <c r="C409" s="536" t="s">
        <v>208</v>
      </c>
      <c r="D409" s="204"/>
      <c r="E409" s="205" t="s">
        <v>209</v>
      </c>
      <c r="F409" s="206">
        <f>SUM(F410:F418)</f>
        <v>942355</v>
      </c>
      <c r="G409" s="206">
        <f>SUM(G410:G418)</f>
        <v>891430.5900000001</v>
      </c>
      <c r="H409" s="287">
        <f t="shared" si="15"/>
        <v>0.9459604819839658</v>
      </c>
    </row>
    <row r="410" spans="2:8" ht="18" customHeight="1">
      <c r="B410" s="608"/>
      <c r="C410" s="609"/>
      <c r="D410" s="594" t="s">
        <v>135</v>
      </c>
      <c r="E410" s="50" t="s">
        <v>136</v>
      </c>
      <c r="F410" s="53">
        <v>122300</v>
      </c>
      <c r="G410" s="53">
        <v>122229.06</v>
      </c>
      <c r="H410" s="12">
        <f t="shared" si="15"/>
        <v>0.9994199509403107</v>
      </c>
    </row>
    <row r="411" spans="2:8" ht="18" customHeight="1">
      <c r="B411" s="608"/>
      <c r="C411" s="610"/>
      <c r="D411" s="594" t="s">
        <v>148</v>
      </c>
      <c r="E411" s="50" t="s">
        <v>149</v>
      </c>
      <c r="F411" s="53">
        <v>10000</v>
      </c>
      <c r="G411" s="53">
        <v>9186.15</v>
      </c>
      <c r="H411" s="12">
        <f t="shared" si="15"/>
        <v>0.918615</v>
      </c>
    </row>
    <row r="412" spans="2:8" ht="18" customHeight="1">
      <c r="B412" s="608"/>
      <c r="C412" s="610"/>
      <c r="D412" s="594" t="s">
        <v>137</v>
      </c>
      <c r="E412" s="50" t="s">
        <v>138</v>
      </c>
      <c r="F412" s="53">
        <v>24000</v>
      </c>
      <c r="G412" s="53">
        <v>23610.36</v>
      </c>
      <c r="H412" s="12">
        <f t="shared" si="15"/>
        <v>0.983765</v>
      </c>
    </row>
    <row r="413" spans="2:8" ht="18" customHeight="1">
      <c r="B413" s="608"/>
      <c r="C413" s="610"/>
      <c r="D413" s="594" t="s">
        <v>139</v>
      </c>
      <c r="E413" s="50" t="s">
        <v>140</v>
      </c>
      <c r="F413" s="53">
        <v>3400</v>
      </c>
      <c r="G413" s="53">
        <v>3364.6</v>
      </c>
      <c r="H413" s="12">
        <f t="shared" si="15"/>
        <v>0.9895882352941177</v>
      </c>
    </row>
    <row r="414" spans="2:8" ht="18" customHeight="1">
      <c r="B414" s="608"/>
      <c r="C414" s="611"/>
      <c r="D414" s="594" t="s">
        <v>126</v>
      </c>
      <c r="E414" s="50" t="s">
        <v>127</v>
      </c>
      <c r="F414" s="154">
        <v>56059</v>
      </c>
      <c r="G414" s="154">
        <v>10601.54</v>
      </c>
      <c r="H414" s="177">
        <f t="shared" si="15"/>
        <v>0.18911396921100984</v>
      </c>
    </row>
    <row r="415" spans="2:8" ht="18" customHeight="1">
      <c r="B415" s="608"/>
      <c r="C415" s="608"/>
      <c r="D415" s="594" t="s">
        <v>110</v>
      </c>
      <c r="E415" s="50" t="s">
        <v>111</v>
      </c>
      <c r="F415" s="53">
        <v>717855</v>
      </c>
      <c r="G415" s="53">
        <v>717077.51</v>
      </c>
      <c r="H415" s="177">
        <f t="shared" si="15"/>
        <v>0.9989169261201775</v>
      </c>
    </row>
    <row r="416" spans="2:8" ht="18" customHeight="1">
      <c r="B416" s="608"/>
      <c r="C416" s="608"/>
      <c r="D416" s="594" t="s">
        <v>155</v>
      </c>
      <c r="E416" s="50" t="s">
        <v>156</v>
      </c>
      <c r="F416" s="53">
        <v>3741</v>
      </c>
      <c r="G416" s="53">
        <v>3740.29</v>
      </c>
      <c r="H416" s="12">
        <f t="shared" si="15"/>
        <v>0.999810211173483</v>
      </c>
    </row>
    <row r="417" spans="2:8" ht="18" customHeight="1">
      <c r="B417" s="608"/>
      <c r="C417" s="608"/>
      <c r="D417" s="582">
        <v>4610</v>
      </c>
      <c r="E417" s="10" t="s">
        <v>454</v>
      </c>
      <c r="F417" s="53">
        <v>3000</v>
      </c>
      <c r="G417" s="53">
        <v>1010.28</v>
      </c>
      <c r="H417" s="12">
        <f t="shared" si="15"/>
        <v>0.33676</v>
      </c>
    </row>
    <row r="418" spans="2:8" ht="18" customHeight="1">
      <c r="B418" s="608"/>
      <c r="C418" s="612"/>
      <c r="D418" s="586">
        <v>4700</v>
      </c>
      <c r="E418" s="207" t="s">
        <v>146</v>
      </c>
      <c r="F418" s="53">
        <v>2000</v>
      </c>
      <c r="G418" s="53">
        <v>610.8</v>
      </c>
      <c r="H418" s="12">
        <f t="shared" si="15"/>
        <v>0.3054</v>
      </c>
    </row>
    <row r="419" spans="2:8" ht="15.75" customHeight="1">
      <c r="B419" s="466"/>
      <c r="C419" s="223" t="s">
        <v>210</v>
      </c>
      <c r="D419" s="235"/>
      <c r="E419" s="224" t="s">
        <v>211</v>
      </c>
      <c r="F419" s="264">
        <f>SUM(F420:F421)</f>
        <v>45000</v>
      </c>
      <c r="G419" s="264">
        <f>SUM(G420:G421)</f>
        <v>24108.82</v>
      </c>
      <c r="H419" s="262">
        <f t="shared" si="15"/>
        <v>0.5357515555555555</v>
      </c>
    </row>
    <row r="420" spans="2:8" ht="15.75" customHeight="1">
      <c r="B420" s="49"/>
      <c r="C420" s="49"/>
      <c r="D420" s="578" t="s">
        <v>126</v>
      </c>
      <c r="E420" s="10" t="s">
        <v>127</v>
      </c>
      <c r="F420" s="11">
        <v>20000</v>
      </c>
      <c r="G420" s="11">
        <v>14720.95</v>
      </c>
      <c r="H420" s="12">
        <f t="shared" si="15"/>
        <v>0.7360475000000001</v>
      </c>
    </row>
    <row r="421" spans="2:8" ht="15.75" customHeight="1">
      <c r="B421" s="49"/>
      <c r="C421" s="31"/>
      <c r="D421" s="594" t="s">
        <v>110</v>
      </c>
      <c r="E421" s="50" t="s">
        <v>111</v>
      </c>
      <c r="F421" s="11">
        <v>25000</v>
      </c>
      <c r="G421" s="11">
        <v>9387.87</v>
      </c>
      <c r="H421" s="12">
        <f t="shared" si="15"/>
        <v>0.37551480000000004</v>
      </c>
    </row>
    <row r="422" spans="2:8" ht="15.75" customHeight="1">
      <c r="B422" s="466"/>
      <c r="C422" s="223" t="s">
        <v>212</v>
      </c>
      <c r="D422" s="235"/>
      <c r="E422" s="224" t="s">
        <v>213</v>
      </c>
      <c r="F422" s="264">
        <f>SUM(F423:F426)</f>
        <v>197817</v>
      </c>
      <c r="G422" s="264">
        <f>SUM(G423:G426)</f>
        <v>176139.65</v>
      </c>
      <c r="H422" s="262">
        <f t="shared" si="15"/>
        <v>0.8904171532274779</v>
      </c>
    </row>
    <row r="423" spans="2:8" ht="15.75" customHeight="1">
      <c r="B423" s="49"/>
      <c r="C423" s="49"/>
      <c r="D423" s="578" t="s">
        <v>126</v>
      </c>
      <c r="E423" s="10" t="s">
        <v>127</v>
      </c>
      <c r="F423" s="11">
        <v>28817</v>
      </c>
      <c r="G423" s="11">
        <v>27318.36</v>
      </c>
      <c r="H423" s="12">
        <f t="shared" si="15"/>
        <v>0.9479945865287851</v>
      </c>
    </row>
    <row r="424" spans="2:8" ht="15.75" customHeight="1">
      <c r="B424" s="49"/>
      <c r="C424" s="49"/>
      <c r="D424" s="578" t="s">
        <v>153</v>
      </c>
      <c r="E424" s="10" t="s">
        <v>154</v>
      </c>
      <c r="F424" s="11">
        <v>30000</v>
      </c>
      <c r="G424" s="11">
        <v>28634.84</v>
      </c>
      <c r="H424" s="12">
        <f t="shared" si="15"/>
        <v>0.9544946666666667</v>
      </c>
    </row>
    <row r="425" spans="2:8" ht="15.75" customHeight="1">
      <c r="B425" s="553"/>
      <c r="C425" s="553"/>
      <c r="D425" s="26" t="s">
        <v>110</v>
      </c>
      <c r="E425" s="10" t="s">
        <v>111</v>
      </c>
      <c r="F425" s="11">
        <v>108000</v>
      </c>
      <c r="G425" s="11">
        <v>89657.26</v>
      </c>
      <c r="H425" s="12">
        <f t="shared" si="15"/>
        <v>0.8301598148148147</v>
      </c>
    </row>
    <row r="426" spans="2:8" ht="15.75" customHeight="1">
      <c r="B426" s="49"/>
      <c r="C426" s="31"/>
      <c r="D426" s="579" t="s">
        <v>158</v>
      </c>
      <c r="E426" s="48" t="s">
        <v>159</v>
      </c>
      <c r="F426" s="11">
        <v>31000</v>
      </c>
      <c r="G426" s="11">
        <v>30529.19</v>
      </c>
      <c r="H426" s="12">
        <f t="shared" si="15"/>
        <v>0.9848125806451612</v>
      </c>
    </row>
    <row r="427" spans="2:8" ht="15.75" customHeight="1">
      <c r="B427" s="49"/>
      <c r="C427" s="536" t="s">
        <v>214</v>
      </c>
      <c r="D427" s="284"/>
      <c r="E427" s="224" t="s">
        <v>215</v>
      </c>
      <c r="F427" s="264">
        <f>F428+F429</f>
        <v>48000</v>
      </c>
      <c r="G427" s="264">
        <f>G428+G429</f>
        <v>42636.990000000005</v>
      </c>
      <c r="H427" s="262">
        <f t="shared" si="15"/>
        <v>0.8882706250000001</v>
      </c>
    </row>
    <row r="428" spans="2:8" ht="15.75" customHeight="1">
      <c r="B428" s="49"/>
      <c r="C428" s="357"/>
      <c r="D428" s="578" t="s">
        <v>126</v>
      </c>
      <c r="E428" s="10" t="s">
        <v>127</v>
      </c>
      <c r="F428" s="30">
        <v>3000</v>
      </c>
      <c r="G428" s="30">
        <v>207.62</v>
      </c>
      <c r="H428" s="12">
        <f t="shared" si="15"/>
        <v>0.06920666666666667</v>
      </c>
    </row>
    <row r="429" spans="2:8" ht="15.75" customHeight="1">
      <c r="B429" s="49"/>
      <c r="C429" s="31"/>
      <c r="D429" s="578" t="s">
        <v>110</v>
      </c>
      <c r="E429" s="10" t="s">
        <v>111</v>
      </c>
      <c r="F429" s="11">
        <v>45000</v>
      </c>
      <c r="G429" s="11">
        <v>42429.37</v>
      </c>
      <c r="H429" s="12">
        <f t="shared" si="15"/>
        <v>0.9428748888888889</v>
      </c>
    </row>
    <row r="430" spans="2:8" ht="15.75" customHeight="1">
      <c r="B430" s="466"/>
      <c r="C430" s="223" t="s">
        <v>216</v>
      </c>
      <c r="D430" s="235"/>
      <c r="E430" s="224" t="s">
        <v>217</v>
      </c>
      <c r="F430" s="264">
        <f>SUM(F431:F435)</f>
        <v>957130</v>
      </c>
      <c r="G430" s="264">
        <f>SUM(G431:G435)</f>
        <v>893904.6299999999</v>
      </c>
      <c r="H430" s="262">
        <f t="shared" si="15"/>
        <v>0.9339427559474678</v>
      </c>
    </row>
    <row r="431" spans="2:8" ht="15.75" customHeight="1">
      <c r="B431" s="49"/>
      <c r="C431" s="49"/>
      <c r="D431" s="578" t="s">
        <v>151</v>
      </c>
      <c r="E431" s="10" t="s">
        <v>152</v>
      </c>
      <c r="F431" s="11">
        <v>212257</v>
      </c>
      <c r="G431" s="11">
        <v>212228.12</v>
      </c>
      <c r="H431" s="12">
        <f t="shared" si="15"/>
        <v>0.9998639385273512</v>
      </c>
    </row>
    <row r="432" spans="2:8" ht="15.75" customHeight="1">
      <c r="B432" s="49"/>
      <c r="C432" s="49"/>
      <c r="D432" s="578" t="s">
        <v>153</v>
      </c>
      <c r="E432" s="10" t="s">
        <v>154</v>
      </c>
      <c r="F432" s="11">
        <v>338743</v>
      </c>
      <c r="G432" s="11">
        <v>338743.08</v>
      </c>
      <c r="H432" s="12">
        <f t="shared" si="15"/>
        <v>1.000000236167242</v>
      </c>
    </row>
    <row r="433" spans="2:8" ht="15.75" customHeight="1">
      <c r="B433" s="49"/>
      <c r="C433" s="49"/>
      <c r="D433" s="532" t="s">
        <v>110</v>
      </c>
      <c r="E433" s="10" t="s">
        <v>111</v>
      </c>
      <c r="F433" s="11">
        <v>35000</v>
      </c>
      <c r="G433" s="11">
        <v>34975.1</v>
      </c>
      <c r="H433" s="12">
        <f t="shared" si="15"/>
        <v>0.9992885714285714</v>
      </c>
    </row>
    <row r="434" spans="2:8" ht="15.75" customHeight="1">
      <c r="B434" s="553"/>
      <c r="C434" s="553"/>
      <c r="D434" s="26" t="s">
        <v>112</v>
      </c>
      <c r="E434" s="10" t="s">
        <v>113</v>
      </c>
      <c r="F434" s="11">
        <v>245044</v>
      </c>
      <c r="G434" s="11">
        <v>194160.77</v>
      </c>
      <c r="H434" s="12">
        <f t="shared" si="15"/>
        <v>0.7923506390689019</v>
      </c>
    </row>
    <row r="435" spans="2:8" ht="15.75" customHeight="1">
      <c r="B435" s="49"/>
      <c r="C435" s="602"/>
      <c r="D435" s="579" t="s">
        <v>158</v>
      </c>
      <c r="E435" s="48" t="s">
        <v>159</v>
      </c>
      <c r="F435" s="11">
        <v>126086</v>
      </c>
      <c r="G435" s="11">
        <v>113797.56</v>
      </c>
      <c r="H435" s="12">
        <f t="shared" si="15"/>
        <v>0.9025392192630427</v>
      </c>
    </row>
    <row r="436" spans="2:8" ht="15.75" customHeight="1">
      <c r="B436" s="49"/>
      <c r="C436" s="273" t="s">
        <v>530</v>
      </c>
      <c r="D436" s="791"/>
      <c r="E436" s="271" t="s">
        <v>531</v>
      </c>
      <c r="F436" s="264">
        <f>SUM(F437:F437)</f>
        <v>18000</v>
      </c>
      <c r="G436" s="264">
        <f>SUM(G437:G437)</f>
        <v>10124.7</v>
      </c>
      <c r="H436" s="262">
        <f t="shared" si="15"/>
        <v>0.5624833333333333</v>
      </c>
    </row>
    <row r="437" spans="2:8" ht="15.75" customHeight="1">
      <c r="B437" s="49"/>
      <c r="C437" s="602"/>
      <c r="D437" s="532" t="s">
        <v>110</v>
      </c>
      <c r="E437" s="10" t="s">
        <v>111</v>
      </c>
      <c r="F437" s="11">
        <v>18000</v>
      </c>
      <c r="G437" s="11">
        <v>10124.7</v>
      </c>
      <c r="H437" s="12">
        <f t="shared" si="15"/>
        <v>0.5624833333333333</v>
      </c>
    </row>
    <row r="438" spans="2:8" ht="18" customHeight="1">
      <c r="B438" s="466"/>
      <c r="C438" s="223" t="s">
        <v>218</v>
      </c>
      <c r="D438" s="235"/>
      <c r="E438" s="224" t="s">
        <v>14</v>
      </c>
      <c r="F438" s="264">
        <f>SUM(F439:F440)</f>
        <v>9000</v>
      </c>
      <c r="G438" s="264">
        <f>SUM(G439:G440)</f>
        <v>6351.5</v>
      </c>
      <c r="H438" s="262">
        <f t="shared" si="15"/>
        <v>0.7057222222222223</v>
      </c>
    </row>
    <row r="439" spans="2:8" ht="39">
      <c r="B439" s="539"/>
      <c r="C439" s="769"/>
      <c r="D439" s="26" t="s">
        <v>31</v>
      </c>
      <c r="E439" s="50" t="s">
        <v>281</v>
      </c>
      <c r="F439" s="345">
        <v>3000</v>
      </c>
      <c r="G439" s="345">
        <v>3000</v>
      </c>
      <c r="H439" s="17">
        <f t="shared" si="15"/>
        <v>1</v>
      </c>
    </row>
    <row r="440" spans="2:8" ht="18" customHeight="1" thickBot="1">
      <c r="B440" s="49"/>
      <c r="C440" s="427"/>
      <c r="D440" s="613" t="s">
        <v>126</v>
      </c>
      <c r="E440" s="15" t="s">
        <v>127</v>
      </c>
      <c r="F440" s="16">
        <v>6000</v>
      </c>
      <c r="G440" s="16">
        <v>3351.5</v>
      </c>
      <c r="H440" s="17">
        <f t="shared" si="15"/>
        <v>0.5585833333333333</v>
      </c>
    </row>
    <row r="441" spans="2:8" ht="23.25" customHeight="1" thickBot="1">
      <c r="B441" s="213" t="s">
        <v>99</v>
      </c>
      <c r="C441" s="214"/>
      <c r="D441" s="214"/>
      <c r="E441" s="215" t="s">
        <v>100</v>
      </c>
      <c r="F441" s="215">
        <f>F442+F448+F450+F454+F444</f>
        <v>2302327</v>
      </c>
      <c r="G441" s="215">
        <f>G442+G448+G450+G454+G444</f>
        <v>2229010.8899999997</v>
      </c>
      <c r="H441" s="394">
        <f t="shared" si="15"/>
        <v>0.9681556486111659</v>
      </c>
    </row>
    <row r="442" spans="2:8" ht="18" customHeight="1">
      <c r="B442" s="466"/>
      <c r="C442" s="203" t="s">
        <v>219</v>
      </c>
      <c r="D442" s="234"/>
      <c r="E442" s="233" t="s">
        <v>220</v>
      </c>
      <c r="F442" s="261">
        <f>F443</f>
        <v>89000</v>
      </c>
      <c r="G442" s="261">
        <f>G443</f>
        <v>86100</v>
      </c>
      <c r="H442" s="265">
        <f t="shared" si="15"/>
        <v>0.9674157303370786</v>
      </c>
    </row>
    <row r="443" spans="2:8" ht="42" customHeight="1">
      <c r="B443" s="49"/>
      <c r="C443" s="25"/>
      <c r="D443" s="26" t="s">
        <v>31</v>
      </c>
      <c r="E443" s="50" t="s">
        <v>281</v>
      </c>
      <c r="F443" s="11">
        <v>89000</v>
      </c>
      <c r="G443" s="11">
        <v>86100</v>
      </c>
      <c r="H443" s="12">
        <f t="shared" si="15"/>
        <v>0.9674157303370786</v>
      </c>
    </row>
    <row r="444" spans="2:8" ht="18" customHeight="1">
      <c r="B444" s="49"/>
      <c r="C444" s="548" t="s">
        <v>386</v>
      </c>
      <c r="D444" s="273"/>
      <c r="E444" s="274" t="s">
        <v>387</v>
      </c>
      <c r="F444" s="264">
        <f>SUM(F445:F447)</f>
        <v>594300</v>
      </c>
      <c r="G444" s="264">
        <f>SUM(G445:G447)</f>
        <v>587072.01</v>
      </c>
      <c r="H444" s="209">
        <f>G444/F444</f>
        <v>0.9878378091872791</v>
      </c>
    </row>
    <row r="445" spans="2:8" ht="18" customHeight="1">
      <c r="B445" s="49"/>
      <c r="C445" s="21"/>
      <c r="D445" s="532" t="s">
        <v>241</v>
      </c>
      <c r="E445" s="50" t="s">
        <v>221</v>
      </c>
      <c r="F445" s="11">
        <v>335000</v>
      </c>
      <c r="G445" s="11">
        <v>335000</v>
      </c>
      <c r="H445" s="12">
        <f>G445/F445</f>
        <v>1</v>
      </c>
    </row>
    <row r="446" spans="2:8" ht="18" customHeight="1">
      <c r="B446" s="49"/>
      <c r="C446" s="49"/>
      <c r="D446" s="789">
        <v>6057</v>
      </c>
      <c r="E446" s="50" t="s">
        <v>113</v>
      </c>
      <c r="F446" s="11">
        <v>150526</v>
      </c>
      <c r="G446" s="11">
        <v>143304.09</v>
      </c>
      <c r="H446" s="12">
        <f>G446/F446</f>
        <v>0.9520221755709977</v>
      </c>
    </row>
    <row r="447" spans="2:8" ht="18.75" customHeight="1">
      <c r="B447" s="49"/>
      <c r="C447" s="31"/>
      <c r="D447" s="789">
        <v>6059</v>
      </c>
      <c r="E447" s="50" t="s">
        <v>113</v>
      </c>
      <c r="F447" s="11">
        <v>108774</v>
      </c>
      <c r="G447" s="11">
        <v>108767.92</v>
      </c>
      <c r="H447" s="12">
        <f>G447/F447</f>
        <v>0.999944104289628</v>
      </c>
    </row>
    <row r="448" spans="2:8" ht="18" customHeight="1">
      <c r="B448" s="466"/>
      <c r="C448" s="203" t="s">
        <v>222</v>
      </c>
      <c r="D448" s="235"/>
      <c r="E448" s="224" t="s">
        <v>223</v>
      </c>
      <c r="F448" s="264">
        <f>F449</f>
        <v>1127000</v>
      </c>
      <c r="G448" s="264">
        <f>G449</f>
        <v>1127000</v>
      </c>
      <c r="H448" s="262">
        <f t="shared" si="15"/>
        <v>1</v>
      </c>
    </row>
    <row r="449" spans="2:8" ht="18" customHeight="1">
      <c r="B449" s="49"/>
      <c r="C449" s="25"/>
      <c r="D449" s="26">
        <v>2480</v>
      </c>
      <c r="E449" s="10" t="s">
        <v>221</v>
      </c>
      <c r="F449" s="11">
        <v>1127000</v>
      </c>
      <c r="G449" s="11">
        <v>1127000</v>
      </c>
      <c r="H449" s="12">
        <f t="shared" si="15"/>
        <v>1</v>
      </c>
    </row>
    <row r="450" spans="2:8" ht="18" customHeight="1">
      <c r="B450" s="466"/>
      <c r="C450" s="545" t="s">
        <v>224</v>
      </c>
      <c r="D450" s="223"/>
      <c r="E450" s="224" t="s">
        <v>283</v>
      </c>
      <c r="F450" s="264">
        <f>SUM(F451:F453)</f>
        <v>32100</v>
      </c>
      <c r="G450" s="264">
        <f>SUM(G451:G453)</f>
        <v>11235.96</v>
      </c>
      <c r="H450" s="262">
        <f t="shared" si="15"/>
        <v>0.35002990654205607</v>
      </c>
    </row>
    <row r="451" spans="2:8" ht="18" customHeight="1">
      <c r="B451" s="466"/>
      <c r="C451" s="84"/>
      <c r="D451" s="578" t="s">
        <v>151</v>
      </c>
      <c r="E451" s="10" t="s">
        <v>152</v>
      </c>
      <c r="F451" s="11">
        <v>1600</v>
      </c>
      <c r="G451" s="11">
        <v>832.72</v>
      </c>
      <c r="H451" s="12">
        <f t="shared" si="15"/>
        <v>0.52045</v>
      </c>
    </row>
    <row r="452" spans="2:8" ht="18" customHeight="1">
      <c r="B452" s="466"/>
      <c r="C452" s="466"/>
      <c r="D452" s="578" t="s">
        <v>153</v>
      </c>
      <c r="E452" s="10" t="s">
        <v>154</v>
      </c>
      <c r="F452" s="11">
        <v>24250</v>
      </c>
      <c r="G452" s="11">
        <v>4153.24</v>
      </c>
      <c r="H452" s="12">
        <f t="shared" si="15"/>
        <v>0.17126762886597938</v>
      </c>
    </row>
    <row r="453" spans="2:8" ht="18" customHeight="1">
      <c r="B453" s="539"/>
      <c r="C453" s="20"/>
      <c r="D453" s="26" t="s">
        <v>110</v>
      </c>
      <c r="E453" s="10" t="s">
        <v>111</v>
      </c>
      <c r="F453" s="11">
        <v>6250</v>
      </c>
      <c r="G453" s="11">
        <v>6250</v>
      </c>
      <c r="H453" s="12">
        <f t="shared" si="15"/>
        <v>1</v>
      </c>
    </row>
    <row r="454" spans="2:8" ht="21" customHeight="1">
      <c r="B454" s="466"/>
      <c r="C454" s="536" t="s">
        <v>101</v>
      </c>
      <c r="D454" s="235"/>
      <c r="E454" s="224" t="s">
        <v>14</v>
      </c>
      <c r="F454" s="264">
        <f>SUM(F455:F462)</f>
        <v>459927</v>
      </c>
      <c r="G454" s="264">
        <f>SUM(G455:G462)</f>
        <v>417602.92000000004</v>
      </c>
      <c r="H454" s="262">
        <f t="shared" si="15"/>
        <v>0.9079765267096735</v>
      </c>
    </row>
    <row r="455" spans="2:8" ht="42" customHeight="1">
      <c r="B455" s="466"/>
      <c r="C455" s="143"/>
      <c r="D455" s="532" t="s">
        <v>31</v>
      </c>
      <c r="E455" s="50" t="s">
        <v>281</v>
      </c>
      <c r="F455" s="30">
        <v>1000</v>
      </c>
      <c r="G455" s="30">
        <v>0</v>
      </c>
      <c r="H455" s="12">
        <f>G455/F455</f>
        <v>0</v>
      </c>
    </row>
    <row r="456" spans="2:8" ht="15" customHeight="1">
      <c r="B456" s="49"/>
      <c r="C456" s="49"/>
      <c r="D456" s="578" t="s">
        <v>126</v>
      </c>
      <c r="E456" s="10" t="s">
        <v>127</v>
      </c>
      <c r="F456" s="11">
        <v>106002</v>
      </c>
      <c r="G456" s="11">
        <v>104427.85</v>
      </c>
      <c r="H456" s="12">
        <f t="shared" si="15"/>
        <v>0.9851498084941794</v>
      </c>
    </row>
    <row r="457" spans="2:8" ht="15" customHeight="1">
      <c r="B457" s="49"/>
      <c r="C457" s="49"/>
      <c r="D457" s="578" t="s">
        <v>151</v>
      </c>
      <c r="E457" s="10" t="s">
        <v>152</v>
      </c>
      <c r="F457" s="11">
        <v>98500</v>
      </c>
      <c r="G457" s="11">
        <v>98426.41</v>
      </c>
      <c r="H457" s="12">
        <f t="shared" si="15"/>
        <v>0.9992528934010153</v>
      </c>
    </row>
    <row r="458" spans="2:8" ht="15" customHeight="1">
      <c r="B458" s="49"/>
      <c r="C458" s="49"/>
      <c r="D458" s="578" t="s">
        <v>153</v>
      </c>
      <c r="E458" s="10" t="s">
        <v>154</v>
      </c>
      <c r="F458" s="11">
        <v>102600</v>
      </c>
      <c r="G458" s="11">
        <v>89748.2</v>
      </c>
      <c r="H458" s="12">
        <f t="shared" si="15"/>
        <v>0.8747387914230019</v>
      </c>
    </row>
    <row r="459" spans="2:8" ht="15" customHeight="1">
      <c r="B459" s="49"/>
      <c r="C459" s="49"/>
      <c r="D459" s="578" t="s">
        <v>110</v>
      </c>
      <c r="E459" s="10" t="s">
        <v>111</v>
      </c>
      <c r="F459" s="11">
        <v>121425</v>
      </c>
      <c r="G459" s="11">
        <v>100438.94</v>
      </c>
      <c r="H459" s="12">
        <f t="shared" si="15"/>
        <v>0.8271685402511839</v>
      </c>
    </row>
    <row r="460" spans="2:8" ht="27.75" customHeight="1">
      <c r="B460" s="49"/>
      <c r="C460" s="49"/>
      <c r="D460" s="582">
        <v>4400</v>
      </c>
      <c r="E460" s="29" t="s">
        <v>280</v>
      </c>
      <c r="F460" s="11">
        <v>10000</v>
      </c>
      <c r="G460" s="11">
        <v>7750.52</v>
      </c>
      <c r="H460" s="12">
        <f t="shared" si="15"/>
        <v>0.7750520000000001</v>
      </c>
    </row>
    <row r="461" spans="2:8" ht="15" customHeight="1">
      <c r="B461" s="562"/>
      <c r="C461" s="49"/>
      <c r="D461" s="46">
        <v>4480</v>
      </c>
      <c r="E461" s="29" t="s">
        <v>47</v>
      </c>
      <c r="F461" s="447">
        <v>5500</v>
      </c>
      <c r="G461" s="447">
        <v>5415</v>
      </c>
      <c r="H461" s="877">
        <f t="shared" si="15"/>
        <v>0.9845454545454545</v>
      </c>
    </row>
    <row r="462" spans="2:8" ht="15" customHeight="1" thickBot="1">
      <c r="B462" s="876"/>
      <c r="C462" s="49"/>
      <c r="D462" s="26" t="s">
        <v>112</v>
      </c>
      <c r="E462" s="10" t="s">
        <v>113</v>
      </c>
      <c r="F462" s="866">
        <v>14900</v>
      </c>
      <c r="G462" s="866">
        <v>11396</v>
      </c>
      <c r="H462" s="878">
        <f t="shared" si="15"/>
        <v>0.7648322147651007</v>
      </c>
    </row>
    <row r="463" spans="2:8" ht="18.75" customHeight="1" thickBot="1">
      <c r="B463" s="213" t="s">
        <v>225</v>
      </c>
      <c r="C463" s="214"/>
      <c r="D463" s="214"/>
      <c r="E463" s="215" t="s">
        <v>274</v>
      </c>
      <c r="F463" s="215">
        <f>F464</f>
        <v>643562</v>
      </c>
      <c r="G463" s="215">
        <f>G464</f>
        <v>615307.9600000001</v>
      </c>
      <c r="H463" s="394">
        <f t="shared" si="15"/>
        <v>0.956097407864355</v>
      </c>
    </row>
    <row r="464" spans="2:8" ht="18.75" customHeight="1">
      <c r="B464" s="303"/>
      <c r="C464" s="536" t="s">
        <v>226</v>
      </c>
      <c r="D464" s="456"/>
      <c r="E464" s="233" t="s">
        <v>275</v>
      </c>
      <c r="F464" s="261">
        <f>SUM(F465:F475)</f>
        <v>643562</v>
      </c>
      <c r="G464" s="261">
        <f>SUM(G465:G475)</f>
        <v>615307.9600000001</v>
      </c>
      <c r="H464" s="265">
        <f aca="true" t="shared" si="16" ref="H464:H469">G464/F464</f>
        <v>0.956097407864355</v>
      </c>
    </row>
    <row r="465" spans="2:8" ht="42" customHeight="1">
      <c r="B465" s="303"/>
      <c r="C465" s="21"/>
      <c r="D465" s="532" t="s">
        <v>31</v>
      </c>
      <c r="E465" s="50" t="s">
        <v>281</v>
      </c>
      <c r="F465" s="11">
        <v>95000</v>
      </c>
      <c r="G465" s="11">
        <v>94000</v>
      </c>
      <c r="H465" s="12">
        <f t="shared" si="16"/>
        <v>0.9894736842105263</v>
      </c>
    </row>
    <row r="466" spans="2:8" ht="15" customHeight="1">
      <c r="B466" s="303"/>
      <c r="C466" s="49"/>
      <c r="D466" s="594" t="s">
        <v>137</v>
      </c>
      <c r="E466" s="50" t="s">
        <v>138</v>
      </c>
      <c r="F466" s="11">
        <v>620</v>
      </c>
      <c r="G466" s="11">
        <v>612.21</v>
      </c>
      <c r="H466" s="12">
        <f t="shared" si="16"/>
        <v>0.9874354838709678</v>
      </c>
    </row>
    <row r="467" spans="2:8" ht="15" customHeight="1">
      <c r="B467" s="303"/>
      <c r="C467" s="49"/>
      <c r="D467" s="594" t="s">
        <v>139</v>
      </c>
      <c r="E467" s="50" t="s">
        <v>140</v>
      </c>
      <c r="F467" s="11">
        <v>50</v>
      </c>
      <c r="G467" s="11">
        <v>41.16</v>
      </c>
      <c r="H467" s="12">
        <f t="shared" si="16"/>
        <v>0.8231999999999999</v>
      </c>
    </row>
    <row r="468" spans="2:8" ht="15" customHeight="1">
      <c r="B468" s="303"/>
      <c r="C468" s="49"/>
      <c r="D468" s="582">
        <v>4170</v>
      </c>
      <c r="E468" s="10" t="s">
        <v>150</v>
      </c>
      <c r="F468" s="11">
        <v>4000</v>
      </c>
      <c r="G468" s="11">
        <v>3932.75</v>
      </c>
      <c r="H468" s="12">
        <f t="shared" si="16"/>
        <v>0.9831875</v>
      </c>
    </row>
    <row r="469" spans="2:8" ht="15" customHeight="1">
      <c r="B469" s="782"/>
      <c r="C469" s="553"/>
      <c r="D469" s="45" t="s">
        <v>126</v>
      </c>
      <c r="E469" s="10" t="s">
        <v>127</v>
      </c>
      <c r="F469" s="11">
        <v>158968</v>
      </c>
      <c r="G469" s="11">
        <v>158896.46</v>
      </c>
      <c r="H469" s="12">
        <f t="shared" si="16"/>
        <v>0.9995499723214735</v>
      </c>
    </row>
    <row r="470" spans="2:8" ht="15" customHeight="1">
      <c r="B470" s="56"/>
      <c r="C470" s="56"/>
      <c r="D470" s="582">
        <v>4220</v>
      </c>
      <c r="E470" s="10" t="s">
        <v>188</v>
      </c>
      <c r="F470" s="53">
        <v>6000</v>
      </c>
      <c r="G470" s="53">
        <v>4760.87</v>
      </c>
      <c r="H470" s="12">
        <f aca="true" t="shared" si="17" ref="H470:H475">G470/F470</f>
        <v>0.7934783333333333</v>
      </c>
    </row>
    <row r="471" spans="2:8" ht="15" customHeight="1">
      <c r="B471" s="56"/>
      <c r="C471" s="56"/>
      <c r="D471" s="578" t="s">
        <v>151</v>
      </c>
      <c r="E471" s="10" t="s">
        <v>152</v>
      </c>
      <c r="F471" s="53">
        <v>114500</v>
      </c>
      <c r="G471" s="53">
        <v>98301.13</v>
      </c>
      <c r="H471" s="12">
        <f t="shared" si="17"/>
        <v>0.858525152838428</v>
      </c>
    </row>
    <row r="472" spans="2:8" ht="15" customHeight="1">
      <c r="B472" s="56"/>
      <c r="C472" s="56"/>
      <c r="D472" s="578" t="s">
        <v>153</v>
      </c>
      <c r="E472" s="10" t="s">
        <v>154</v>
      </c>
      <c r="F472" s="53">
        <v>132100</v>
      </c>
      <c r="G472" s="53">
        <v>123541.63</v>
      </c>
      <c r="H472" s="12">
        <f t="shared" si="17"/>
        <v>0.9352129447388342</v>
      </c>
    </row>
    <row r="473" spans="2:8" ht="15" customHeight="1">
      <c r="B473" s="56"/>
      <c r="C473" s="56"/>
      <c r="D473" s="578" t="s">
        <v>110</v>
      </c>
      <c r="E473" s="10" t="s">
        <v>111</v>
      </c>
      <c r="F473" s="53">
        <v>69500</v>
      </c>
      <c r="G473" s="53">
        <v>68908.72</v>
      </c>
      <c r="H473" s="12">
        <f t="shared" si="17"/>
        <v>0.9914923741007194</v>
      </c>
    </row>
    <row r="474" spans="2:8" ht="15" customHeight="1">
      <c r="B474" s="56"/>
      <c r="C474" s="56"/>
      <c r="D474" s="578" t="s">
        <v>117</v>
      </c>
      <c r="E474" s="10" t="s">
        <v>118</v>
      </c>
      <c r="F474" s="53">
        <v>3000</v>
      </c>
      <c r="G474" s="53">
        <v>3000</v>
      </c>
      <c r="H474" s="12">
        <f t="shared" si="17"/>
        <v>1</v>
      </c>
    </row>
    <row r="475" spans="2:8" ht="15" customHeight="1">
      <c r="B475" s="51"/>
      <c r="C475" s="51"/>
      <c r="D475" s="579" t="s">
        <v>158</v>
      </c>
      <c r="E475" s="48" t="s">
        <v>159</v>
      </c>
      <c r="F475" s="53">
        <v>59824</v>
      </c>
      <c r="G475" s="53">
        <v>59313.03</v>
      </c>
      <c r="H475" s="12">
        <f t="shared" si="17"/>
        <v>0.9914587790853169</v>
      </c>
    </row>
    <row r="476" spans="2:8" s="61" customFormat="1" ht="15.75" customHeight="1" thickBot="1">
      <c r="B476" s="57"/>
      <c r="C476" s="57"/>
      <c r="D476" s="57"/>
      <c r="E476" s="58"/>
      <c r="F476" s="59"/>
      <c r="G476" s="59"/>
      <c r="H476" s="60"/>
    </row>
    <row r="477" spans="2:8" ht="25.5" customHeight="1" thickBot="1">
      <c r="B477" s="32"/>
      <c r="C477" s="32"/>
      <c r="D477" s="33"/>
      <c r="E477" s="278" t="s">
        <v>227</v>
      </c>
      <c r="F477" s="279">
        <f>F5+F21+F24+F36+F46+F49+F103+F124+F138+F145+F148+F153+F270+F287+F334+F344+F357+F408+F441+F463</f>
        <v>43888691.47</v>
      </c>
      <c r="G477" s="279">
        <f>G5+G21+G24+G36+G46+G49+G103+G124+G138+G145+G148+G153+G270+G287+G334+G344+G357+G408+G441+G463</f>
        <v>42494413.480000004</v>
      </c>
      <c r="H477" s="280">
        <f aca="true" t="shared" si="18" ref="H477:H485">G477/F477</f>
        <v>0.968231497834629</v>
      </c>
    </row>
    <row r="478" spans="2:8" ht="22.5" customHeight="1">
      <c r="B478" s="34"/>
      <c r="C478" s="34"/>
      <c r="D478" s="62"/>
      <c r="E478" s="288" t="s">
        <v>228</v>
      </c>
      <c r="F478" s="289">
        <f>F477-F482</f>
        <v>39881417.47</v>
      </c>
      <c r="G478" s="289">
        <f>G477-G482</f>
        <v>38899889.17</v>
      </c>
      <c r="H478" s="290">
        <f t="shared" si="18"/>
        <v>0.9753888311332382</v>
      </c>
    </row>
    <row r="479" spans="2:8" ht="22.5" customHeight="1">
      <c r="B479" s="34"/>
      <c r="C479" s="34"/>
      <c r="D479" s="62"/>
      <c r="E479" s="288" t="s">
        <v>229</v>
      </c>
      <c r="F479" s="289">
        <f>F14+F15+F16+F51+F52+F53+F61+F62+F63+F64+F66+F87+F88+F89+F90+F91+F105+F106+F107+F110+F111+F112+F118+F119+F120+F156+F157+F158+F159+F160+F179+F180+F181+F182+F196+F197+F198+F199+F200+F217+F218+F219+F220+F224+F225+F226+F227+F228+F239+F240+F241+F242+F243+F248+F249+F250+F251+F253+F254+F255+F256+F260+F261+F262+F263+F265+F276+F277+F278+F291+F299+F308+F309+F310+F311+F312+F325+F326+F331+F336+F337+F338+F339+F340+F347+F348+F349+F350+F361+F362+F363+F364+F381+F382+F383+F384+F398+F399+F400+F401+F410+F411+F412+F413+F466+F467+F468</f>
        <v>13350570.82</v>
      </c>
      <c r="G479" s="289">
        <f>G14+G15+G16+G51+G52+G53+G61+G62+G63+G64+G66+G87+G88+G89+G90+G91+G105+G106+G107+G110+G111+G112+G118+G119+G120+G156+G157+G158+G159+G160+G179+G180+G181+G182+G196+G197+G198+G199+G200+G217+G218+G219+G220+G224+G225+G226+G227+G228+G239+G240+G241+G242+G243+G248+G249+G250+G251+G253+G254+G255+G256+G260+G261+G262+G263+G265+G276+G277+G278+G291+G299+G308+G309+G310+G311+G312+G325+G326+G331+G336+G337+G338+G339+G340+G347+G348+G349+G350+G361+G362+G363+G364+G381+G382+G383+G384+G398+G399+G400+G401+G410+G411+G412+G413+G466+G467+G468</f>
        <v>13273291.490000004</v>
      </c>
      <c r="H479" s="290">
        <f t="shared" si="18"/>
        <v>0.9942115336458702</v>
      </c>
    </row>
    <row r="480" spans="2:8" ht="22.5" customHeight="1">
      <c r="B480" s="34"/>
      <c r="C480" s="34"/>
      <c r="D480" s="62"/>
      <c r="E480" s="288" t="s">
        <v>425</v>
      </c>
      <c r="F480" s="289">
        <f>F26+F27+F29+F126+F274+F286+F343+F439+F443+F445+F449+F455+F465</f>
        <v>2216500</v>
      </c>
      <c r="G480" s="289">
        <f>G26+G27+G29+G126+G274+G286+G343+G439+G443+G445+G449+G455+G465</f>
        <v>2087509.8399999999</v>
      </c>
      <c r="H480" s="290">
        <f t="shared" si="18"/>
        <v>0.9418045747800586</v>
      </c>
    </row>
    <row r="481" spans="2:8" ht="22.5" customHeight="1">
      <c r="B481" s="34"/>
      <c r="C481" s="34"/>
      <c r="D481" s="62"/>
      <c r="E481" s="288" t="s">
        <v>294</v>
      </c>
      <c r="F481" s="289">
        <f>F147</f>
        <v>340000</v>
      </c>
      <c r="G481" s="289">
        <f>G147</f>
        <v>339720.76</v>
      </c>
      <c r="H481" s="290">
        <f t="shared" si="18"/>
        <v>0.9991787058823529</v>
      </c>
    </row>
    <row r="482" spans="2:8" ht="22.5" customHeight="1">
      <c r="B482" s="34"/>
      <c r="C482" s="34"/>
      <c r="D482" s="62"/>
      <c r="E482" s="288" t="s">
        <v>346</v>
      </c>
      <c r="F482" s="289">
        <f>F10+F29+F35+F39+F40+F80+F135+F176+F214+F426+F434+F435+F446+F447+F462+F475</f>
        <v>4007274</v>
      </c>
      <c r="G482" s="289">
        <f>G10+G29+G35+G39+G40+G80+G135+G176+G214+G426+G434+G435+G446+G447+G462+G475</f>
        <v>3594524.31</v>
      </c>
      <c r="H482" s="290">
        <f t="shared" si="18"/>
        <v>0.8969998832123783</v>
      </c>
    </row>
    <row r="483" spans="2:8" ht="38.25" customHeight="1">
      <c r="B483" s="34"/>
      <c r="C483" s="34"/>
      <c r="D483" s="62"/>
      <c r="E483" s="950" t="s">
        <v>480</v>
      </c>
      <c r="F483" s="289">
        <f>F26</f>
        <v>205000</v>
      </c>
      <c r="G483" s="289">
        <f>G26</f>
        <v>196925.84</v>
      </c>
      <c r="H483" s="290">
        <f t="shared" si="18"/>
        <v>0.9606138536585366</v>
      </c>
    </row>
    <row r="484" spans="2:8" ht="34.5" customHeight="1">
      <c r="B484" s="34"/>
      <c r="C484" s="34"/>
      <c r="D484" s="62"/>
      <c r="E484" s="950" t="s">
        <v>565</v>
      </c>
      <c r="F484" s="289">
        <f>F27</f>
        <v>100000</v>
      </c>
      <c r="G484" s="289">
        <f>G27</f>
        <v>0</v>
      </c>
      <c r="H484" s="290">
        <v>0</v>
      </c>
    </row>
    <row r="485" spans="2:8" ht="45" customHeight="1">
      <c r="B485" s="34"/>
      <c r="C485" s="34"/>
      <c r="D485" s="62"/>
      <c r="E485" s="950" t="s">
        <v>481</v>
      </c>
      <c r="F485" s="346">
        <f>F29</f>
        <v>221500</v>
      </c>
      <c r="G485" s="346">
        <f>G29</f>
        <v>221109</v>
      </c>
      <c r="H485" s="290">
        <f t="shared" si="18"/>
        <v>0.9982347629796839</v>
      </c>
    </row>
    <row r="486" spans="2:8" ht="14.25" customHeight="1">
      <c r="B486" s="34"/>
      <c r="C486" s="34"/>
      <c r="D486" s="62"/>
      <c r="E486" s="63"/>
      <c r="F486" s="64"/>
      <c r="G486" s="64"/>
      <c r="H486" s="65"/>
    </row>
  </sheetData>
  <sheetProtection/>
  <printOptions/>
  <pageMargins left="0.1968503937007874" right="0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86"/>
  <sheetViews>
    <sheetView zoomScalePageLayoutView="0" workbookViewId="0" topLeftCell="A7">
      <selection activeCell="I13" sqref="I13"/>
    </sheetView>
  </sheetViews>
  <sheetFormatPr defaultColWidth="8.796875" defaultRowHeight="14.25"/>
  <cols>
    <col min="1" max="1" width="2.5" style="0" customWidth="1"/>
    <col min="2" max="2" width="4.09765625" style="0" customWidth="1"/>
    <col min="3" max="3" width="16.09765625" style="0" customWidth="1"/>
    <col min="4" max="5" width="12.59765625" style="0" customWidth="1"/>
    <col min="6" max="6" width="7.3984375" style="0" customWidth="1"/>
    <col min="7" max="8" width="13.09765625" style="0" customWidth="1"/>
    <col min="9" max="9" width="7.59765625" style="0" customWidth="1"/>
    <col min="10" max="10" width="0.8984375" style="0" customWidth="1"/>
  </cols>
  <sheetData>
    <row r="3" spans="1:9" ht="15">
      <c r="A3" s="66"/>
      <c r="H3" s="3" t="s">
        <v>230</v>
      </c>
      <c r="I3" s="3"/>
    </row>
    <row r="6" spans="2:9" ht="15" customHeight="1">
      <c r="B6" s="67"/>
      <c r="C6" s="904" t="s">
        <v>271</v>
      </c>
      <c r="D6" s="904"/>
      <c r="E6" s="904"/>
      <c r="F6" s="904"/>
      <c r="G6" s="904"/>
      <c r="H6" s="904"/>
      <c r="I6" s="67"/>
    </row>
    <row r="7" spans="2:9" ht="7.5" customHeight="1">
      <c r="B7" s="68"/>
      <c r="C7" s="68"/>
      <c r="D7" s="68"/>
      <c r="E7" s="68"/>
      <c r="F7" s="68"/>
      <c r="G7" s="68"/>
      <c r="H7" s="68"/>
      <c r="I7" s="68"/>
    </row>
    <row r="8" spans="3:8" ht="13.5">
      <c r="C8" s="905" t="s">
        <v>538</v>
      </c>
      <c r="D8" s="905"/>
      <c r="E8" s="905"/>
      <c r="F8" s="905"/>
      <c r="G8" s="905"/>
      <c r="H8" s="905"/>
    </row>
    <row r="11" spans="2:9" ht="18.75" customHeight="1">
      <c r="B11" s="69"/>
      <c r="C11" s="69"/>
      <c r="D11" s="144" t="s">
        <v>5</v>
      </c>
      <c r="E11" s="144" t="s">
        <v>6</v>
      </c>
      <c r="F11" s="144" t="s">
        <v>231</v>
      </c>
      <c r="G11" s="145" t="s">
        <v>5</v>
      </c>
      <c r="H11" s="145" t="s">
        <v>6</v>
      </c>
      <c r="I11" s="145" t="s">
        <v>231</v>
      </c>
    </row>
    <row r="12" spans="2:10" ht="43.5" customHeight="1">
      <c r="B12" s="71" t="s">
        <v>232</v>
      </c>
      <c r="C12" s="71" t="s">
        <v>377</v>
      </c>
      <c r="D12" s="906" t="s">
        <v>233</v>
      </c>
      <c r="E12" s="907"/>
      <c r="F12" s="908"/>
      <c r="G12" s="906" t="s">
        <v>234</v>
      </c>
      <c r="H12" s="907"/>
      <c r="I12" s="908"/>
      <c r="J12" s="72"/>
    </row>
    <row r="13" spans="2:9" ht="45" customHeight="1">
      <c r="B13" s="70"/>
      <c r="C13" s="291" t="s">
        <v>463</v>
      </c>
      <c r="D13" s="341">
        <f>D14+D15+D16+D17</f>
        <v>4400497</v>
      </c>
      <c r="E13" s="341">
        <f>E14+E16+E17</f>
        <v>4225577.63</v>
      </c>
      <c r="F13" s="514">
        <f>E13/D13</f>
        <v>0.9602500876605529</v>
      </c>
      <c r="G13" s="342">
        <f>G18+G19</f>
        <v>3590000</v>
      </c>
      <c r="H13" s="342">
        <f>H18+H19</f>
        <v>3590000</v>
      </c>
      <c r="I13" s="514">
        <f>H13/G13</f>
        <v>1</v>
      </c>
    </row>
    <row r="14" spans="2:9" ht="119.25" customHeight="1">
      <c r="B14" s="73">
        <v>903</v>
      </c>
      <c r="C14" s="74" t="s">
        <v>235</v>
      </c>
      <c r="D14" s="339"/>
      <c r="E14" s="339"/>
      <c r="F14" s="77"/>
      <c r="G14" s="75"/>
      <c r="H14" s="75"/>
      <c r="I14" s="75"/>
    </row>
    <row r="15" spans="2:9" ht="52.5" customHeight="1">
      <c r="B15" s="73">
        <v>931</v>
      </c>
      <c r="C15" s="74" t="s">
        <v>469</v>
      </c>
      <c r="D15" s="339"/>
      <c r="E15" s="339"/>
      <c r="F15" s="513"/>
      <c r="G15" s="75"/>
      <c r="H15" s="75"/>
      <c r="I15" s="75"/>
    </row>
    <row r="16" spans="2:9" ht="53.25" customHeight="1">
      <c r="B16" s="73">
        <v>950</v>
      </c>
      <c r="C16" s="74" t="s">
        <v>483</v>
      </c>
      <c r="D16" s="162">
        <v>1400000</v>
      </c>
      <c r="E16" s="162">
        <v>1425577.63</v>
      </c>
      <c r="F16" s="513">
        <f>E16/D16</f>
        <v>1.0182697357142856</v>
      </c>
      <c r="G16" s="75"/>
      <c r="H16" s="75"/>
      <c r="I16" s="75"/>
    </row>
    <row r="17" spans="2:9" ht="54.75" customHeight="1">
      <c r="B17" s="76">
        <v>952</v>
      </c>
      <c r="C17" s="74" t="s">
        <v>236</v>
      </c>
      <c r="D17" s="340">
        <v>3000497</v>
      </c>
      <c r="E17" s="162">
        <v>2800000</v>
      </c>
      <c r="F17" s="513">
        <f>E17/D17</f>
        <v>0.9331787367226163</v>
      </c>
      <c r="G17" s="75"/>
      <c r="H17" s="75"/>
      <c r="I17" s="75"/>
    </row>
    <row r="18" spans="2:9" ht="105">
      <c r="B18" s="76">
        <v>963</v>
      </c>
      <c r="C18" s="74" t="s">
        <v>273</v>
      </c>
      <c r="D18" s="340"/>
      <c r="E18" s="162"/>
      <c r="F18" s="77"/>
      <c r="G18" s="75"/>
      <c r="H18" s="75"/>
      <c r="I18" s="75"/>
    </row>
    <row r="19" spans="2:9" ht="42.75" customHeight="1">
      <c r="B19" s="76">
        <v>992</v>
      </c>
      <c r="C19" s="74" t="s">
        <v>272</v>
      </c>
      <c r="D19" s="76"/>
      <c r="E19" s="76"/>
      <c r="F19" s="76"/>
      <c r="G19" s="180">
        <v>3590000</v>
      </c>
      <c r="H19" s="180">
        <v>3590000</v>
      </c>
      <c r="I19" s="513">
        <f>H19/G19</f>
        <v>1</v>
      </c>
    </row>
    <row r="20" ht="15.75" customHeight="1">
      <c r="C20" s="69"/>
    </row>
    <row r="28" ht="13.5">
      <c r="C28" s="141"/>
    </row>
    <row r="79" ht="15.75" customHeight="1">
      <c r="C79" s="69"/>
    </row>
    <row r="83" ht="13.5">
      <c r="C83" s="136"/>
    </row>
    <row r="84" ht="13.5">
      <c r="C84" s="134"/>
    </row>
    <row r="85" ht="13.5">
      <c r="C85" s="136"/>
    </row>
    <row r="86" ht="15.75" customHeight="1">
      <c r="C86" s="137"/>
    </row>
    <row r="94" spans="1:6" ht="13.5">
      <c r="A94" s="136"/>
      <c r="B94" s="136"/>
      <c r="C94" s="136"/>
      <c r="D94" s="136"/>
      <c r="E94" s="136"/>
      <c r="F94" s="136"/>
    </row>
    <row r="125" ht="13.5">
      <c r="F125" s="66"/>
    </row>
    <row r="224" ht="13.5">
      <c r="C224" s="133"/>
    </row>
    <row r="308" ht="13.5">
      <c r="C308" s="136"/>
    </row>
    <row r="309" ht="13.5">
      <c r="C309" s="136"/>
    </row>
    <row r="310" ht="13.5">
      <c r="C310" s="136"/>
    </row>
    <row r="311" ht="13.5">
      <c r="C311" s="138"/>
    </row>
    <row r="312" ht="13.5">
      <c r="C312" s="138"/>
    </row>
    <row r="313" ht="13.5">
      <c r="C313" s="136"/>
    </row>
    <row r="326" ht="13.5">
      <c r="C326" s="139"/>
    </row>
    <row r="352" spans="3:5" ht="15">
      <c r="C352" s="78"/>
      <c r="D352" s="79"/>
      <c r="E352" s="79"/>
    </row>
    <row r="353" spans="4:5" ht="13.5">
      <c r="D353" s="66"/>
      <c r="E353" s="66"/>
    </row>
    <row r="354" spans="4:5" ht="13.5">
      <c r="D354" s="66"/>
      <c r="E354" s="66"/>
    </row>
    <row r="367" ht="13.5">
      <c r="C367" s="140"/>
    </row>
    <row r="383" ht="15">
      <c r="C383" s="148"/>
    </row>
    <row r="386" ht="13.5">
      <c r="C386" s="150"/>
    </row>
  </sheetData>
  <sheetProtection/>
  <mergeCells count="4">
    <mergeCell ref="C6:H6"/>
    <mergeCell ref="C8:H8"/>
    <mergeCell ref="D12:F12"/>
    <mergeCell ref="G12:I1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03"/>
  <sheetViews>
    <sheetView zoomScalePageLayoutView="0" workbookViewId="0" topLeftCell="A43">
      <selection activeCell="A5" sqref="A5:IV5"/>
    </sheetView>
  </sheetViews>
  <sheetFormatPr defaultColWidth="9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0" width="9" style="4" customWidth="1"/>
    <col min="11" max="11" width="10.19921875" style="4" bestFit="1" customWidth="1"/>
    <col min="12" max="16384" width="9" style="4" customWidth="1"/>
  </cols>
  <sheetData>
    <row r="2" spans="2:7" ht="15">
      <c r="B2" s="2"/>
      <c r="G2" s="3" t="s">
        <v>237</v>
      </c>
    </row>
    <row r="3" spans="2:7" ht="15">
      <c r="B3" s="2"/>
      <c r="C3" s="2"/>
      <c r="G3" s="3"/>
    </row>
    <row r="4" spans="3:7" ht="36.75" customHeight="1">
      <c r="C4" s="909" t="s">
        <v>539</v>
      </c>
      <c r="D4" s="909"/>
      <c r="E4" s="909"/>
      <c r="F4" s="909"/>
      <c r="G4" s="909"/>
    </row>
    <row r="5" spans="3:7" ht="11.25" customHeight="1">
      <c r="C5" s="899"/>
      <c r="D5" s="899"/>
      <c r="E5" s="899"/>
      <c r="F5" s="899"/>
      <c r="G5" s="899"/>
    </row>
    <row r="6" spans="3:7" ht="15.75" customHeight="1">
      <c r="C6" s="445"/>
      <c r="D6" s="445"/>
      <c r="E6" s="445"/>
      <c r="F6" s="445"/>
      <c r="G6" s="445"/>
    </row>
    <row r="7" spans="2:8" ht="31.5" customHeight="1" thickBot="1">
      <c r="B7" s="5" t="s">
        <v>1</v>
      </c>
      <c r="C7" s="5" t="s">
        <v>2</v>
      </c>
      <c r="D7" s="5" t="s">
        <v>3</v>
      </c>
      <c r="E7" s="6" t="s">
        <v>4</v>
      </c>
      <c r="F7" s="6" t="s">
        <v>5</v>
      </c>
      <c r="G7" s="6" t="s">
        <v>6</v>
      </c>
      <c r="H7" s="81" t="s">
        <v>7</v>
      </c>
    </row>
    <row r="8" spans="2:8" ht="27" customHeight="1" thickBot="1">
      <c r="B8" s="213" t="s">
        <v>8</v>
      </c>
      <c r="C8" s="214"/>
      <c r="D8" s="214"/>
      <c r="E8" s="215" t="s">
        <v>9</v>
      </c>
      <c r="F8" s="216">
        <f>F9</f>
        <v>327000</v>
      </c>
      <c r="G8" s="216">
        <f>G9</f>
        <v>305668.5</v>
      </c>
      <c r="H8" s="217">
        <f aca="true" t="shared" si="0" ref="H8:H51">G8/F8</f>
        <v>0.9347660550458715</v>
      </c>
    </row>
    <row r="9" spans="2:8" ht="24" customHeight="1">
      <c r="B9" s="466"/>
      <c r="C9" s="536" t="s">
        <v>10</v>
      </c>
      <c r="D9" s="231"/>
      <c r="E9" s="233" t="s">
        <v>11</v>
      </c>
      <c r="F9" s="617">
        <f>SUM(F10:F13)</f>
        <v>327000</v>
      </c>
      <c r="G9" s="617">
        <f>SUM(G10:G13)</f>
        <v>305668.5</v>
      </c>
      <c r="H9" s="618">
        <f t="shared" si="0"/>
        <v>0.9347660550458715</v>
      </c>
    </row>
    <row r="10" spans="2:8" ht="24" customHeight="1">
      <c r="B10" s="466"/>
      <c r="C10" s="183"/>
      <c r="D10" s="546" t="s">
        <v>112</v>
      </c>
      <c r="E10" s="744" t="s">
        <v>484</v>
      </c>
      <c r="F10" s="841">
        <v>215000</v>
      </c>
      <c r="G10" s="135">
        <v>211580.57</v>
      </c>
      <c r="H10" s="82">
        <f t="shared" si="0"/>
        <v>0.9840956744186047</v>
      </c>
    </row>
    <row r="11" spans="2:8" ht="24" customHeight="1">
      <c r="B11" s="466"/>
      <c r="C11" s="515"/>
      <c r="D11" s="532" t="s">
        <v>112</v>
      </c>
      <c r="E11" s="744" t="s">
        <v>485</v>
      </c>
      <c r="F11" s="841">
        <v>81900</v>
      </c>
      <c r="G11" s="142">
        <v>81749.93</v>
      </c>
      <c r="H11" s="83">
        <f t="shared" si="0"/>
        <v>0.9981676434676434</v>
      </c>
    </row>
    <row r="12" spans="2:11" ht="24" customHeight="1">
      <c r="B12" s="466"/>
      <c r="C12" s="515"/>
      <c r="D12" s="532" t="s">
        <v>112</v>
      </c>
      <c r="E12" s="744" t="s">
        <v>559</v>
      </c>
      <c r="F12" s="841">
        <v>30000</v>
      </c>
      <c r="G12" s="142">
        <v>12338</v>
      </c>
      <c r="H12" s="83">
        <f t="shared" si="0"/>
        <v>0.41126666666666667</v>
      </c>
      <c r="J12" s="897"/>
      <c r="K12" s="897"/>
    </row>
    <row r="13" spans="2:8" ht="27" customHeight="1" thickBot="1">
      <c r="B13" s="466"/>
      <c r="C13" s="515"/>
      <c r="D13" s="532" t="s">
        <v>112</v>
      </c>
      <c r="E13" s="744" t="s">
        <v>353</v>
      </c>
      <c r="F13" s="841">
        <v>100</v>
      </c>
      <c r="G13" s="142">
        <v>0</v>
      </c>
      <c r="H13" s="83">
        <f t="shared" si="0"/>
        <v>0</v>
      </c>
    </row>
    <row r="14" spans="2:8" ht="27" customHeight="1" thickBot="1">
      <c r="B14" s="213" t="s">
        <v>119</v>
      </c>
      <c r="C14" s="214"/>
      <c r="D14" s="214"/>
      <c r="E14" s="215" t="s">
        <v>120</v>
      </c>
      <c r="F14" s="842">
        <f>F15+F17</f>
        <v>2212600</v>
      </c>
      <c r="G14" s="393">
        <f>+G15+G17</f>
        <v>1910051.2300000002</v>
      </c>
      <c r="H14" s="397">
        <f t="shared" si="0"/>
        <v>0.8632609735153214</v>
      </c>
    </row>
    <row r="15" spans="2:8" ht="24" customHeight="1">
      <c r="B15" s="303"/>
      <c r="C15" s="203" t="s">
        <v>371</v>
      </c>
      <c r="D15" s="619"/>
      <c r="E15" s="233" t="s">
        <v>123</v>
      </c>
      <c r="F15" s="843">
        <f>F16</f>
        <v>221500</v>
      </c>
      <c r="G15" s="620">
        <f>G16</f>
        <v>221109</v>
      </c>
      <c r="H15" s="621">
        <f t="shared" si="0"/>
        <v>0.9982347629796839</v>
      </c>
    </row>
    <row r="16" spans="2:8" ht="24" customHeight="1">
      <c r="B16" s="303"/>
      <c r="C16" s="583"/>
      <c r="D16" s="356">
        <v>6300</v>
      </c>
      <c r="E16" s="155" t="s">
        <v>424</v>
      </c>
      <c r="F16" s="841">
        <v>221500</v>
      </c>
      <c r="G16" s="211">
        <v>221109</v>
      </c>
      <c r="H16" s="85">
        <f t="shared" si="0"/>
        <v>0.9982347629796839</v>
      </c>
    </row>
    <row r="17" spans="2:8" ht="24" customHeight="1">
      <c r="B17" s="466"/>
      <c r="C17" s="545" t="s">
        <v>124</v>
      </c>
      <c r="D17" s="223"/>
      <c r="E17" s="224" t="s">
        <v>125</v>
      </c>
      <c r="F17" s="844">
        <f>SUM(F18:F32)</f>
        <v>1991100</v>
      </c>
      <c r="G17" s="952">
        <f>SUM(G18:G32)</f>
        <v>1688942.2300000002</v>
      </c>
      <c r="H17" s="225">
        <f t="shared" si="0"/>
        <v>0.8482458088493798</v>
      </c>
    </row>
    <row r="18" spans="2:8" ht="24" customHeight="1">
      <c r="B18" s="49"/>
      <c r="C18" s="21"/>
      <c r="D18" s="532" t="s">
        <v>112</v>
      </c>
      <c r="E18" s="745" t="s">
        <v>486</v>
      </c>
      <c r="F18" s="845">
        <v>203000</v>
      </c>
      <c r="G18" s="88">
        <v>129039.09</v>
      </c>
      <c r="H18" s="85">
        <f t="shared" si="0"/>
        <v>0.6356605418719211</v>
      </c>
    </row>
    <row r="19" spans="2:8" ht="24" customHeight="1">
      <c r="B19" s="49"/>
      <c r="C19" s="49"/>
      <c r="D19" s="532" t="s">
        <v>112</v>
      </c>
      <c r="E19" s="746" t="s">
        <v>487</v>
      </c>
      <c r="F19" s="845">
        <v>210000</v>
      </c>
      <c r="G19" s="88">
        <v>204216.11</v>
      </c>
      <c r="H19" s="85">
        <f t="shared" si="0"/>
        <v>0.9724576666666666</v>
      </c>
    </row>
    <row r="20" spans="2:8" ht="24" customHeight="1">
      <c r="B20" s="49"/>
      <c r="C20" s="49"/>
      <c r="D20" s="532" t="s">
        <v>112</v>
      </c>
      <c r="E20" s="745" t="s">
        <v>473</v>
      </c>
      <c r="F20" s="845">
        <v>660000</v>
      </c>
      <c r="G20" s="88">
        <v>543046.36</v>
      </c>
      <c r="H20" s="82">
        <f t="shared" si="0"/>
        <v>0.8227975151515151</v>
      </c>
    </row>
    <row r="21" spans="2:8" ht="24" customHeight="1">
      <c r="B21" s="49"/>
      <c r="C21" s="49"/>
      <c r="D21" s="532" t="s">
        <v>112</v>
      </c>
      <c r="E21" s="745" t="s">
        <v>488</v>
      </c>
      <c r="F21" s="845">
        <v>130000</v>
      </c>
      <c r="G21" s="88">
        <v>129952.85</v>
      </c>
      <c r="H21" s="85">
        <f t="shared" si="0"/>
        <v>0.9996373076923077</v>
      </c>
    </row>
    <row r="22" spans="2:8" ht="24" customHeight="1">
      <c r="B22" s="49"/>
      <c r="C22" s="557"/>
      <c r="D22" s="546" t="s">
        <v>112</v>
      </c>
      <c r="E22" s="745" t="s">
        <v>489</v>
      </c>
      <c r="F22" s="845">
        <v>90000</v>
      </c>
      <c r="G22" s="951">
        <v>89446.6</v>
      </c>
      <c r="H22" s="509">
        <f t="shared" si="0"/>
        <v>0.9938511111111111</v>
      </c>
    </row>
    <row r="23" spans="2:8" ht="24" customHeight="1">
      <c r="B23" s="49"/>
      <c r="C23" s="557"/>
      <c r="D23" s="546" t="s">
        <v>112</v>
      </c>
      <c r="E23" s="745" t="s">
        <v>474</v>
      </c>
      <c r="F23" s="845">
        <v>300000</v>
      </c>
      <c r="G23" s="951">
        <v>244393.29</v>
      </c>
      <c r="H23" s="509">
        <f t="shared" si="0"/>
        <v>0.8146443</v>
      </c>
    </row>
    <row r="24" spans="2:8" ht="24" customHeight="1">
      <c r="B24" s="49"/>
      <c r="C24" s="557"/>
      <c r="D24" s="546" t="s">
        <v>112</v>
      </c>
      <c r="E24" s="745" t="s">
        <v>490</v>
      </c>
      <c r="F24" s="845">
        <v>25000</v>
      </c>
      <c r="G24" s="951">
        <v>17220</v>
      </c>
      <c r="H24" s="509">
        <f t="shared" si="0"/>
        <v>0.6888</v>
      </c>
    </row>
    <row r="25" spans="2:8" ht="24" customHeight="1">
      <c r="B25" s="49"/>
      <c r="C25" s="557"/>
      <c r="D25" s="546" t="s">
        <v>112</v>
      </c>
      <c r="E25" s="745" t="s">
        <v>491</v>
      </c>
      <c r="F25" s="845">
        <v>16000</v>
      </c>
      <c r="G25" s="951">
        <v>6530</v>
      </c>
      <c r="H25" s="509">
        <f t="shared" si="0"/>
        <v>0.408125</v>
      </c>
    </row>
    <row r="26" spans="2:8" ht="24" customHeight="1">
      <c r="B26" s="49"/>
      <c r="C26" s="557"/>
      <c r="D26" s="546" t="s">
        <v>112</v>
      </c>
      <c r="E26" s="745" t="s">
        <v>492</v>
      </c>
      <c r="F26" s="845">
        <v>54000</v>
      </c>
      <c r="G26" s="951">
        <v>53851</v>
      </c>
      <c r="H26" s="509">
        <f t="shared" si="0"/>
        <v>0.9972407407407408</v>
      </c>
    </row>
    <row r="27" spans="2:8" ht="26.25" customHeight="1">
      <c r="B27" s="49"/>
      <c r="C27" s="557"/>
      <c r="D27" s="26" t="s">
        <v>112</v>
      </c>
      <c r="E27" s="744" t="s">
        <v>353</v>
      </c>
      <c r="F27" s="845">
        <v>30000</v>
      </c>
      <c r="G27" s="951">
        <v>13488.6</v>
      </c>
      <c r="H27" s="509">
        <f t="shared" si="0"/>
        <v>0.44962</v>
      </c>
    </row>
    <row r="28" spans="2:8" ht="26.25" customHeight="1">
      <c r="B28" s="49"/>
      <c r="C28" s="557"/>
      <c r="D28" s="26" t="s">
        <v>112</v>
      </c>
      <c r="E28" s="745" t="s">
        <v>388</v>
      </c>
      <c r="F28" s="845">
        <v>241600</v>
      </c>
      <c r="G28" s="951">
        <v>226258.33</v>
      </c>
      <c r="H28" s="509">
        <f t="shared" si="0"/>
        <v>0.9364997102649006</v>
      </c>
    </row>
    <row r="29" spans="2:8" ht="26.25" customHeight="1">
      <c r="B29" s="49"/>
      <c r="C29" s="557"/>
      <c r="D29" s="26" t="s">
        <v>112</v>
      </c>
      <c r="E29" s="744" t="s">
        <v>493</v>
      </c>
      <c r="F29" s="845">
        <v>10000</v>
      </c>
      <c r="G29" s="951">
        <v>10000</v>
      </c>
      <c r="H29" s="509">
        <f t="shared" si="0"/>
        <v>1</v>
      </c>
    </row>
    <row r="30" spans="2:8" ht="26.25" customHeight="1">
      <c r="B30" s="49"/>
      <c r="C30" s="557"/>
      <c r="D30" s="26" t="s">
        <v>112</v>
      </c>
      <c r="E30" s="744" t="s">
        <v>494</v>
      </c>
      <c r="F30" s="845">
        <v>11000</v>
      </c>
      <c r="G30" s="951">
        <v>11000</v>
      </c>
      <c r="H30" s="509">
        <f t="shared" si="0"/>
        <v>1</v>
      </c>
    </row>
    <row r="31" spans="2:8" ht="26.25" customHeight="1">
      <c r="B31" s="49"/>
      <c r="C31" s="557"/>
      <c r="D31" s="26" t="s">
        <v>112</v>
      </c>
      <c r="E31" s="744" t="s">
        <v>495</v>
      </c>
      <c r="F31" s="845">
        <v>3500</v>
      </c>
      <c r="G31" s="951">
        <v>3500</v>
      </c>
      <c r="H31" s="509">
        <f t="shared" si="0"/>
        <v>1</v>
      </c>
    </row>
    <row r="32" spans="2:8" ht="26.25" customHeight="1" thickBot="1">
      <c r="B32" s="49"/>
      <c r="C32" s="557"/>
      <c r="D32" s="23" t="s">
        <v>112</v>
      </c>
      <c r="E32" s="747" t="s">
        <v>496</v>
      </c>
      <c r="F32" s="846">
        <v>7000</v>
      </c>
      <c r="G32" s="953">
        <v>7000</v>
      </c>
      <c r="H32" s="509">
        <f t="shared" si="0"/>
        <v>1</v>
      </c>
    </row>
    <row r="33" spans="2:8" ht="28.5" customHeight="1" thickBot="1">
      <c r="B33" s="213" t="s">
        <v>20</v>
      </c>
      <c r="C33" s="214"/>
      <c r="D33" s="214"/>
      <c r="E33" s="215" t="s">
        <v>21</v>
      </c>
      <c r="F33" s="847">
        <f>F34</f>
        <v>91800</v>
      </c>
      <c r="G33" s="847">
        <f>G34</f>
        <v>81237.43</v>
      </c>
      <c r="H33" s="397">
        <f t="shared" si="0"/>
        <v>0.8849393246187363</v>
      </c>
    </row>
    <row r="34" spans="2:8" ht="21.75" customHeight="1">
      <c r="B34" s="49"/>
      <c r="C34" s="286">
        <v>70001</v>
      </c>
      <c r="D34" s="231"/>
      <c r="E34" s="233" t="s">
        <v>258</v>
      </c>
      <c r="F34" s="848">
        <f>SUM(F35:F37)</f>
        <v>91800</v>
      </c>
      <c r="G34" s="848">
        <f>SUM(G35:G37)</f>
        <v>81237.43</v>
      </c>
      <c r="H34" s="621">
        <f t="shared" si="0"/>
        <v>0.8849393246187363</v>
      </c>
    </row>
    <row r="35" spans="2:8" ht="21.75" customHeight="1">
      <c r="B35" s="49"/>
      <c r="C35" s="557"/>
      <c r="D35" s="26" t="s">
        <v>112</v>
      </c>
      <c r="E35" s="744" t="s">
        <v>497</v>
      </c>
      <c r="F35" s="845">
        <v>11800</v>
      </c>
      <c r="G35" s="859">
        <v>7343</v>
      </c>
      <c r="H35" s="509">
        <f t="shared" si="0"/>
        <v>0.6222881355932204</v>
      </c>
    </row>
    <row r="36" spans="2:8" ht="21.75" customHeight="1">
      <c r="B36" s="49"/>
      <c r="C36" s="557"/>
      <c r="D36" s="26" t="s">
        <v>112</v>
      </c>
      <c r="E36" s="744" t="s">
        <v>560</v>
      </c>
      <c r="F36" s="845">
        <v>30000</v>
      </c>
      <c r="G36" s="859">
        <v>29800</v>
      </c>
      <c r="H36" s="509">
        <f t="shared" si="0"/>
        <v>0.9933333333333333</v>
      </c>
    </row>
    <row r="37" spans="2:8" ht="21.75" customHeight="1" thickBot="1">
      <c r="B37" s="731"/>
      <c r="C37" s="557"/>
      <c r="D37" s="546" t="s">
        <v>158</v>
      </c>
      <c r="E37" s="744" t="s">
        <v>498</v>
      </c>
      <c r="F37" s="849">
        <v>50000</v>
      </c>
      <c r="G37" s="860">
        <v>44094.43</v>
      </c>
      <c r="H37" s="509">
        <f t="shared" si="0"/>
        <v>0.8818886</v>
      </c>
    </row>
    <row r="38" spans="2:8" ht="27" customHeight="1" thickBot="1">
      <c r="B38" s="213" t="s">
        <v>26</v>
      </c>
      <c r="C38" s="214"/>
      <c r="D38" s="214"/>
      <c r="E38" s="215" t="s">
        <v>27</v>
      </c>
      <c r="F38" s="842">
        <f>F39</f>
        <v>65500</v>
      </c>
      <c r="G38" s="396">
        <f>G39</f>
        <v>62078.1</v>
      </c>
      <c r="H38" s="397">
        <f t="shared" si="0"/>
        <v>0.9477572519083969</v>
      </c>
    </row>
    <row r="39" spans="2:8" ht="24" customHeight="1">
      <c r="B39" s="557"/>
      <c r="C39" s="353" t="s">
        <v>33</v>
      </c>
      <c r="D39" s="231"/>
      <c r="E39" s="233" t="s">
        <v>34</v>
      </c>
      <c r="F39" s="850">
        <f>SUM(F40:F40)</f>
        <v>65500</v>
      </c>
      <c r="G39" s="617">
        <f>SUM(G40:G40)</f>
        <v>62078.1</v>
      </c>
      <c r="H39" s="621">
        <f t="shared" si="0"/>
        <v>0.9477572519083969</v>
      </c>
    </row>
    <row r="40" spans="2:8" ht="24" customHeight="1" thickBot="1">
      <c r="B40" s="466"/>
      <c r="C40" s="231"/>
      <c r="D40" s="546" t="s">
        <v>158</v>
      </c>
      <c r="E40" s="440" t="s">
        <v>354</v>
      </c>
      <c r="F40" s="841">
        <v>65500</v>
      </c>
      <c r="G40" s="358">
        <v>62078.1</v>
      </c>
      <c r="H40" s="82">
        <f t="shared" si="0"/>
        <v>0.9477572519083969</v>
      </c>
    </row>
    <row r="41" spans="2:8" ht="27" customHeight="1" thickBot="1">
      <c r="B41" s="213" t="s">
        <v>163</v>
      </c>
      <c r="C41" s="214"/>
      <c r="D41" s="214"/>
      <c r="E41" s="215" t="s">
        <v>164</v>
      </c>
      <c r="F41" s="851">
        <f>F42</f>
        <v>8412</v>
      </c>
      <c r="G41" s="218">
        <f>G42</f>
        <v>8412.03</v>
      </c>
      <c r="H41" s="217">
        <f>G41/F41</f>
        <v>1.000003566333809</v>
      </c>
    </row>
    <row r="42" spans="2:8" ht="24" customHeight="1">
      <c r="B42" s="466"/>
      <c r="C42" s="615">
        <v>75412</v>
      </c>
      <c r="D42" s="227"/>
      <c r="E42" s="285" t="s">
        <v>238</v>
      </c>
      <c r="F42" s="852">
        <f>SUM(F43:F43)</f>
        <v>8412</v>
      </c>
      <c r="G42" s="359">
        <f>SUM(G43:G43)</f>
        <v>8412.03</v>
      </c>
      <c r="H42" s="517">
        <f>G42/F42</f>
        <v>1.000003566333809</v>
      </c>
    </row>
    <row r="43" spans="2:8" ht="24" customHeight="1" thickBot="1">
      <c r="B43" s="466"/>
      <c r="C43" s="616"/>
      <c r="D43" s="532" t="s">
        <v>158</v>
      </c>
      <c r="E43" s="744" t="s">
        <v>499</v>
      </c>
      <c r="F43" s="853">
        <v>8412</v>
      </c>
      <c r="G43" s="358">
        <v>8412.03</v>
      </c>
      <c r="H43" s="83">
        <f t="shared" si="0"/>
        <v>1.000003566333809</v>
      </c>
    </row>
    <row r="44" spans="2:8" ht="27" customHeight="1" thickBot="1">
      <c r="B44" s="219" t="s">
        <v>74</v>
      </c>
      <c r="C44" s="220"/>
      <c r="D44" s="220"/>
      <c r="E44" s="221" t="s">
        <v>75</v>
      </c>
      <c r="F44" s="851">
        <f>F45+F47</f>
        <v>565808</v>
      </c>
      <c r="G44" s="218">
        <f>G45+G47</f>
        <v>565808.46</v>
      </c>
      <c r="H44" s="217">
        <f t="shared" si="0"/>
        <v>1.000000812996635</v>
      </c>
    </row>
    <row r="45" spans="2:8" ht="24" customHeight="1">
      <c r="B45" s="466"/>
      <c r="C45" s="587">
        <v>80101</v>
      </c>
      <c r="D45" s="228"/>
      <c r="E45" s="233" t="s">
        <v>77</v>
      </c>
      <c r="F45" s="854">
        <f>F46</f>
        <v>291155</v>
      </c>
      <c r="G45" s="861">
        <f>G46</f>
        <v>291155.03</v>
      </c>
      <c r="H45" s="862">
        <f>G45/F45</f>
        <v>1.0000001030379009</v>
      </c>
    </row>
    <row r="46" spans="2:8" ht="24" customHeight="1">
      <c r="B46" s="466"/>
      <c r="C46" s="577"/>
      <c r="D46" s="26" t="s">
        <v>112</v>
      </c>
      <c r="E46" s="744" t="s">
        <v>500</v>
      </c>
      <c r="F46" s="853">
        <v>291155</v>
      </c>
      <c r="G46" s="11">
        <v>291155.03</v>
      </c>
      <c r="H46" s="83">
        <f t="shared" si="0"/>
        <v>1.0000001030379009</v>
      </c>
    </row>
    <row r="47" spans="2:9" ht="24" customHeight="1">
      <c r="B47" s="466"/>
      <c r="C47" s="223" t="s">
        <v>80</v>
      </c>
      <c r="D47" s="235"/>
      <c r="E47" s="224" t="s">
        <v>81</v>
      </c>
      <c r="F47" s="854">
        <f>F48</f>
        <v>274653</v>
      </c>
      <c r="G47" s="622">
        <f>G48</f>
        <v>274653.43</v>
      </c>
      <c r="H47" s="467">
        <f>G47/F47</f>
        <v>1.0000015656118812</v>
      </c>
      <c r="I47" s="202"/>
    </row>
    <row r="48" spans="2:9" ht="24" customHeight="1" thickBot="1">
      <c r="B48" s="748"/>
      <c r="C48" s="600"/>
      <c r="D48" s="26" t="s">
        <v>112</v>
      </c>
      <c r="E48" s="744" t="s">
        <v>501</v>
      </c>
      <c r="F48" s="855">
        <v>274653</v>
      </c>
      <c r="G48" s="11">
        <v>274653.43</v>
      </c>
      <c r="H48" s="83">
        <f t="shared" si="0"/>
        <v>1.0000015656118812</v>
      </c>
      <c r="I48" s="202"/>
    </row>
    <row r="49" spans="2:8" ht="24" customHeight="1" thickBot="1">
      <c r="B49" s="213" t="s">
        <v>97</v>
      </c>
      <c r="C49" s="214"/>
      <c r="D49" s="214"/>
      <c r="E49" s="215" t="s">
        <v>98</v>
      </c>
      <c r="F49" s="856">
        <f>F50+F52</f>
        <v>402130</v>
      </c>
      <c r="G49" s="212">
        <f>G50+G52</f>
        <v>338487.51999999996</v>
      </c>
      <c r="H49" s="222">
        <f t="shared" si="0"/>
        <v>0.8417365528560414</v>
      </c>
    </row>
    <row r="50" spans="2:9" ht="24" customHeight="1">
      <c r="B50" s="721"/>
      <c r="C50" s="223" t="s">
        <v>212</v>
      </c>
      <c r="D50" s="235"/>
      <c r="E50" s="224" t="s">
        <v>213</v>
      </c>
      <c r="F50" s="854">
        <f>F51</f>
        <v>31000</v>
      </c>
      <c r="G50" s="854">
        <f>G51</f>
        <v>30529.19</v>
      </c>
      <c r="H50" s="230">
        <f aca="true" t="shared" si="1" ref="H50:H57">G50/F50</f>
        <v>0.9848125806451612</v>
      </c>
      <c r="I50" s="202"/>
    </row>
    <row r="51" spans="2:9" ht="24" customHeight="1">
      <c r="B51" s="303"/>
      <c r="C51" s="750"/>
      <c r="D51" s="546" t="s">
        <v>158</v>
      </c>
      <c r="E51" s="886" t="s">
        <v>561</v>
      </c>
      <c r="F51" s="860">
        <v>31000</v>
      </c>
      <c r="G51" s="516">
        <v>30529.19</v>
      </c>
      <c r="H51" s="509">
        <f t="shared" si="0"/>
        <v>0.9848125806451612</v>
      </c>
      <c r="I51" s="202"/>
    </row>
    <row r="52" spans="2:10" ht="27" customHeight="1">
      <c r="B52" s="49"/>
      <c r="C52" s="545" t="s">
        <v>216</v>
      </c>
      <c r="D52" s="235"/>
      <c r="E52" s="224" t="s">
        <v>217</v>
      </c>
      <c r="F52" s="857">
        <f>SUM(F53:F68)</f>
        <v>371130</v>
      </c>
      <c r="G52" s="954">
        <f>SUM(G53:G68)</f>
        <v>307958.32999999996</v>
      </c>
      <c r="H52" s="230">
        <f t="shared" si="1"/>
        <v>0.8297856007328968</v>
      </c>
      <c r="J52" s="499"/>
    </row>
    <row r="53" spans="2:8" ht="24" customHeight="1">
      <c r="B53" s="49"/>
      <c r="C53" s="21"/>
      <c r="D53" s="546" t="s">
        <v>112</v>
      </c>
      <c r="E53" s="744" t="s">
        <v>502</v>
      </c>
      <c r="F53" s="845">
        <v>54000</v>
      </c>
      <c r="G53" s="88">
        <v>52758.1</v>
      </c>
      <c r="H53" s="85">
        <f t="shared" si="1"/>
        <v>0.9770018518518518</v>
      </c>
    </row>
    <row r="54" spans="2:8" ht="24" customHeight="1">
      <c r="B54" s="49"/>
      <c r="C54" s="49"/>
      <c r="D54" s="26" t="s">
        <v>112</v>
      </c>
      <c r="E54" s="744" t="s">
        <v>503</v>
      </c>
      <c r="F54" s="845">
        <v>39000</v>
      </c>
      <c r="G54" s="88">
        <v>37073.84</v>
      </c>
      <c r="H54" s="83">
        <f t="shared" si="1"/>
        <v>0.950611282051282</v>
      </c>
    </row>
    <row r="55" spans="2:8" ht="24" customHeight="1">
      <c r="B55" s="49"/>
      <c r="C55" s="49"/>
      <c r="D55" s="26" t="s">
        <v>112</v>
      </c>
      <c r="E55" s="744" t="s">
        <v>504</v>
      </c>
      <c r="F55" s="845">
        <v>37000</v>
      </c>
      <c r="G55" s="88">
        <v>36949.31</v>
      </c>
      <c r="H55" s="83">
        <f t="shared" si="1"/>
        <v>0.9986299999999999</v>
      </c>
    </row>
    <row r="56" spans="2:8" ht="24" customHeight="1">
      <c r="B56" s="49"/>
      <c r="C56" s="49"/>
      <c r="D56" s="546" t="s">
        <v>112</v>
      </c>
      <c r="E56" s="744" t="s">
        <v>505</v>
      </c>
      <c r="F56" s="845">
        <v>15000</v>
      </c>
      <c r="G56" s="88">
        <v>375.76</v>
      </c>
      <c r="H56" s="85">
        <f t="shared" si="1"/>
        <v>0.025050666666666666</v>
      </c>
    </row>
    <row r="57" spans="2:8" ht="24" customHeight="1">
      <c r="B57" s="49"/>
      <c r="C57" s="49"/>
      <c r="D57" s="546" t="s">
        <v>112</v>
      </c>
      <c r="E57" s="744" t="s">
        <v>506</v>
      </c>
      <c r="F57" s="845">
        <v>15000</v>
      </c>
      <c r="G57" s="88">
        <v>13585</v>
      </c>
      <c r="H57" s="85">
        <f t="shared" si="1"/>
        <v>0.9056666666666666</v>
      </c>
    </row>
    <row r="58" spans="2:8" ht="24" customHeight="1">
      <c r="B58" s="49"/>
      <c r="C58" s="49"/>
      <c r="D58" s="546" t="s">
        <v>112</v>
      </c>
      <c r="E58" s="744" t="s">
        <v>507</v>
      </c>
      <c r="F58" s="845">
        <v>35000</v>
      </c>
      <c r="G58" s="87">
        <v>30125.77</v>
      </c>
      <c r="H58" s="85">
        <f aca="true" t="shared" si="2" ref="H58:H80">G58/F58</f>
        <v>0.8607362857142857</v>
      </c>
    </row>
    <row r="59" spans="2:8" ht="24" customHeight="1">
      <c r="B59" s="49"/>
      <c r="C59" s="49"/>
      <c r="D59" s="546" t="s">
        <v>112</v>
      </c>
      <c r="E59" s="744" t="s">
        <v>353</v>
      </c>
      <c r="F59" s="845">
        <v>25000</v>
      </c>
      <c r="G59" s="87">
        <v>2859.75</v>
      </c>
      <c r="H59" s="85">
        <f t="shared" si="2"/>
        <v>0.11439</v>
      </c>
    </row>
    <row r="60" spans="2:8" ht="24" customHeight="1">
      <c r="B60" s="49"/>
      <c r="C60" s="49"/>
      <c r="D60" s="546" t="s">
        <v>112</v>
      </c>
      <c r="E60" s="744" t="s">
        <v>516</v>
      </c>
      <c r="F60" s="845">
        <v>19000</v>
      </c>
      <c r="G60" s="87">
        <v>14919.24</v>
      </c>
      <c r="H60" s="85">
        <f t="shared" si="2"/>
        <v>0.7852231578947368</v>
      </c>
    </row>
    <row r="61" spans="2:8" ht="24" customHeight="1">
      <c r="B61" s="49"/>
      <c r="C61" s="49"/>
      <c r="D61" s="546" t="s">
        <v>112</v>
      </c>
      <c r="E61" s="744" t="s">
        <v>508</v>
      </c>
      <c r="F61" s="845">
        <v>6044</v>
      </c>
      <c r="G61" s="87">
        <v>5514</v>
      </c>
      <c r="H61" s="85">
        <f t="shared" si="2"/>
        <v>0.9123097286565188</v>
      </c>
    </row>
    <row r="62" spans="2:8" ht="24" customHeight="1">
      <c r="B62" s="49"/>
      <c r="C62" s="49"/>
      <c r="D62" s="546" t="s">
        <v>158</v>
      </c>
      <c r="E62" s="744" t="s">
        <v>509</v>
      </c>
      <c r="F62" s="845">
        <v>75000</v>
      </c>
      <c r="G62" s="87">
        <v>62711.56</v>
      </c>
      <c r="H62" s="85">
        <f t="shared" si="2"/>
        <v>0.8361541333333333</v>
      </c>
    </row>
    <row r="63" spans="2:8" ht="24" customHeight="1">
      <c r="B63" s="49"/>
      <c r="C63" s="49"/>
      <c r="D63" s="546" t="s">
        <v>158</v>
      </c>
      <c r="E63" s="744" t="s">
        <v>510</v>
      </c>
      <c r="F63" s="845">
        <v>6721</v>
      </c>
      <c r="G63" s="88">
        <v>6721</v>
      </c>
      <c r="H63" s="85">
        <f t="shared" si="2"/>
        <v>1</v>
      </c>
    </row>
    <row r="64" spans="2:8" ht="24" customHeight="1">
      <c r="B64" s="49"/>
      <c r="C64" s="49"/>
      <c r="D64" s="546" t="s">
        <v>158</v>
      </c>
      <c r="E64" s="744" t="s">
        <v>511</v>
      </c>
      <c r="F64" s="845">
        <v>10000</v>
      </c>
      <c r="G64" s="88">
        <v>10000</v>
      </c>
      <c r="H64" s="85">
        <f t="shared" si="2"/>
        <v>1</v>
      </c>
    </row>
    <row r="65" spans="2:8" ht="24" customHeight="1">
      <c r="B65" s="49"/>
      <c r="C65" s="49"/>
      <c r="D65" s="546" t="s">
        <v>158</v>
      </c>
      <c r="E65" s="744" t="s">
        <v>512</v>
      </c>
      <c r="F65" s="845">
        <v>5000</v>
      </c>
      <c r="G65" s="88">
        <v>5000</v>
      </c>
      <c r="H65" s="85">
        <f t="shared" si="2"/>
        <v>1</v>
      </c>
    </row>
    <row r="66" spans="2:8" ht="24" customHeight="1">
      <c r="B66" s="49"/>
      <c r="C66" s="49"/>
      <c r="D66" s="546" t="s">
        <v>158</v>
      </c>
      <c r="E66" s="744" t="s">
        <v>513</v>
      </c>
      <c r="F66" s="845">
        <v>10000</v>
      </c>
      <c r="G66" s="88">
        <v>10000</v>
      </c>
      <c r="H66" s="85">
        <f t="shared" si="2"/>
        <v>1</v>
      </c>
    </row>
    <row r="67" spans="2:8" ht="24" customHeight="1">
      <c r="B67" s="49"/>
      <c r="C67" s="49"/>
      <c r="D67" s="546" t="s">
        <v>158</v>
      </c>
      <c r="E67" s="744" t="s">
        <v>514</v>
      </c>
      <c r="F67" s="845">
        <v>11000</v>
      </c>
      <c r="G67" s="88">
        <v>11000</v>
      </c>
      <c r="H67" s="85">
        <f t="shared" si="2"/>
        <v>1</v>
      </c>
    </row>
    <row r="68" spans="2:9" ht="24" customHeight="1" thickBot="1">
      <c r="B68" s="49"/>
      <c r="C68" s="49"/>
      <c r="D68" s="546" t="s">
        <v>158</v>
      </c>
      <c r="E68" s="744" t="s">
        <v>515</v>
      </c>
      <c r="F68" s="845">
        <v>8365</v>
      </c>
      <c r="G68" s="519">
        <v>8365</v>
      </c>
      <c r="H68" s="85">
        <f t="shared" si="2"/>
        <v>1</v>
      </c>
      <c r="I68" s="202"/>
    </row>
    <row r="69" spans="2:8" ht="24" customHeight="1" thickBot="1">
      <c r="B69" s="213" t="s">
        <v>99</v>
      </c>
      <c r="C69" s="214"/>
      <c r="D69" s="214"/>
      <c r="E69" s="215" t="s">
        <v>100</v>
      </c>
      <c r="F69" s="856">
        <f>F70+F73</f>
        <v>274200</v>
      </c>
      <c r="G69" s="856">
        <f>G70+G73</f>
        <v>263468.01</v>
      </c>
      <c r="H69" s="397">
        <f t="shared" si="2"/>
        <v>0.9608607221006565</v>
      </c>
    </row>
    <row r="70" spans="2:8" ht="24" customHeight="1">
      <c r="B70" s="49"/>
      <c r="C70" s="203" t="s">
        <v>386</v>
      </c>
      <c r="D70" s="234"/>
      <c r="E70" s="233" t="s">
        <v>387</v>
      </c>
      <c r="F70" s="858">
        <f>F71+F72</f>
        <v>259300</v>
      </c>
      <c r="G70" s="858">
        <f>G71+G72</f>
        <v>252072.01</v>
      </c>
      <c r="H70" s="467">
        <f t="shared" si="2"/>
        <v>0.972124990358658</v>
      </c>
    </row>
    <row r="71" spans="2:8" ht="27" customHeight="1">
      <c r="B71" s="49"/>
      <c r="C71" s="22"/>
      <c r="D71" s="23" t="s">
        <v>518</v>
      </c>
      <c r="E71" s="744" t="s">
        <v>517</v>
      </c>
      <c r="F71" s="845">
        <v>150526</v>
      </c>
      <c r="G71" s="88">
        <v>143304.09</v>
      </c>
      <c r="H71" s="83">
        <f t="shared" si="2"/>
        <v>0.9520221755709977</v>
      </c>
    </row>
    <row r="72" spans="2:8" ht="27" customHeight="1">
      <c r="B72" s="553"/>
      <c r="C72" s="553"/>
      <c r="D72" s="23" t="s">
        <v>519</v>
      </c>
      <c r="E72" s="747" t="s">
        <v>517</v>
      </c>
      <c r="F72" s="845">
        <v>108774</v>
      </c>
      <c r="G72" s="88">
        <v>108767.92</v>
      </c>
      <c r="H72" s="83">
        <f t="shared" si="2"/>
        <v>0.999944104289628</v>
      </c>
    </row>
    <row r="73" spans="2:8" ht="27" customHeight="1">
      <c r="B73" s="49"/>
      <c r="C73" s="223" t="s">
        <v>101</v>
      </c>
      <c r="D73" s="235"/>
      <c r="E73" s="224" t="s">
        <v>14</v>
      </c>
      <c r="F73" s="887">
        <f>F74</f>
        <v>14900</v>
      </c>
      <c r="G73" s="887">
        <f>G74</f>
        <v>11396</v>
      </c>
      <c r="H73" s="230">
        <f t="shared" si="2"/>
        <v>0.7648322147651007</v>
      </c>
    </row>
    <row r="74" spans="2:8" ht="27" customHeight="1" thickBot="1">
      <c r="B74" s="731"/>
      <c r="C74" s="553"/>
      <c r="D74" s="377" t="s">
        <v>112</v>
      </c>
      <c r="E74" s="888" t="s">
        <v>562</v>
      </c>
      <c r="F74" s="849">
        <v>14900</v>
      </c>
      <c r="G74" s="519">
        <v>11396</v>
      </c>
      <c r="H74" s="509">
        <f>G74/F74</f>
        <v>0.7648322147651007</v>
      </c>
    </row>
    <row r="75" spans="2:8" ht="27" customHeight="1" thickBot="1">
      <c r="B75" s="213" t="s">
        <v>225</v>
      </c>
      <c r="C75" s="214"/>
      <c r="D75" s="214"/>
      <c r="E75" s="215" t="s">
        <v>274</v>
      </c>
      <c r="F75" s="847">
        <f>F76</f>
        <v>59824</v>
      </c>
      <c r="G75" s="847">
        <f>G76</f>
        <v>59313.03</v>
      </c>
      <c r="H75" s="397">
        <f t="shared" si="2"/>
        <v>0.9914587790853169</v>
      </c>
    </row>
    <row r="76" spans="2:8" ht="27" customHeight="1">
      <c r="B76" s="553"/>
      <c r="C76" s="231" t="s">
        <v>226</v>
      </c>
      <c r="D76" s="456"/>
      <c r="E76" s="233" t="s">
        <v>275</v>
      </c>
      <c r="F76" s="468">
        <f>SUM(F77:F79)</f>
        <v>59824</v>
      </c>
      <c r="G76" s="468">
        <f>SUM(G77:G79)</f>
        <v>59313.03</v>
      </c>
      <c r="H76" s="467">
        <f t="shared" si="2"/>
        <v>0.9914587790853169</v>
      </c>
    </row>
    <row r="77" spans="2:8" ht="27" customHeight="1">
      <c r="B77" s="553"/>
      <c r="C77" s="21"/>
      <c r="D77" s="546" t="s">
        <v>158</v>
      </c>
      <c r="E77" s="744" t="s">
        <v>520</v>
      </c>
      <c r="F77" s="895">
        <v>24000</v>
      </c>
      <c r="G77" s="88">
        <v>23932</v>
      </c>
      <c r="H77" s="83">
        <f t="shared" si="2"/>
        <v>0.9971666666666666</v>
      </c>
    </row>
    <row r="78" spans="2:9" ht="27" customHeight="1">
      <c r="B78" s="553"/>
      <c r="C78" s="553"/>
      <c r="D78" s="23" t="s">
        <v>158</v>
      </c>
      <c r="E78" s="892" t="s">
        <v>563</v>
      </c>
      <c r="F78" s="893">
        <v>25000</v>
      </c>
      <c r="G78" s="894">
        <v>24557.03</v>
      </c>
      <c r="H78" s="509">
        <f t="shared" si="2"/>
        <v>0.9822812</v>
      </c>
      <c r="I78" s="202"/>
    </row>
    <row r="79" spans="2:9" ht="27" customHeight="1" thickBot="1">
      <c r="B79" s="891"/>
      <c r="C79" s="891"/>
      <c r="D79" s="377" t="s">
        <v>158</v>
      </c>
      <c r="E79" s="888" t="s">
        <v>564</v>
      </c>
      <c r="F79" s="889">
        <v>10824</v>
      </c>
      <c r="G79" s="890">
        <v>10824</v>
      </c>
      <c r="H79" s="509">
        <f t="shared" si="2"/>
        <v>1</v>
      </c>
      <c r="I79" s="202"/>
    </row>
    <row r="80" spans="2:8" ht="31.5" customHeight="1" thickBot="1">
      <c r="B80" s="910"/>
      <c r="C80" s="911"/>
      <c r="D80" s="912"/>
      <c r="E80" s="215" t="s">
        <v>239</v>
      </c>
      <c r="F80" s="216">
        <f>F8+F14+F33+F38+F41+F44+F49+F69+F75</f>
        <v>4007274</v>
      </c>
      <c r="G80" s="216">
        <f>G8+G14+G33+G38+G41+G44+G49+G69+G75</f>
        <v>3594524.31</v>
      </c>
      <c r="H80" s="217">
        <f t="shared" si="2"/>
        <v>0.8969998832123783</v>
      </c>
    </row>
    <row r="81" spans="2:8" ht="16.5" customHeight="1">
      <c r="B81" s="89"/>
      <c r="C81" s="89"/>
      <c r="D81" s="89"/>
      <c r="E81" s="90"/>
      <c r="F81" s="91"/>
      <c r="G81" s="193"/>
      <c r="H81" s="92"/>
    </row>
    <row r="82" spans="2:8" ht="16.5" customHeight="1">
      <c r="B82" s="89"/>
      <c r="C82" s="89"/>
      <c r="D82" s="89"/>
      <c r="E82" s="90"/>
      <c r="F82" s="91"/>
      <c r="G82" s="91"/>
      <c r="H82" s="92"/>
    </row>
    <row r="83" spans="2:8" ht="13.5">
      <c r="B83" s="4"/>
      <c r="C83" s="4"/>
      <c r="D83" s="4"/>
      <c r="E83" s="4"/>
      <c r="F83" s="4"/>
      <c r="G83" s="4"/>
      <c r="H83" s="93"/>
    </row>
    <row r="84" spans="2:8" ht="13.5">
      <c r="B84" s="4"/>
      <c r="C84" s="4"/>
      <c r="D84" s="4"/>
      <c r="E84" s="4"/>
      <c r="F84" s="4"/>
      <c r="G84" s="4"/>
      <c r="H84" s="93"/>
    </row>
    <row r="112" ht="15.75" customHeight="1">
      <c r="E112" s="38"/>
    </row>
    <row r="179" spans="6:7" ht="13.5">
      <c r="F179" s="373"/>
      <c r="G179" s="373"/>
    </row>
    <row r="374" spans="5:7" ht="15">
      <c r="E374" s="39"/>
      <c r="F374" s="40"/>
      <c r="G374" s="40"/>
    </row>
    <row r="375" spans="6:7" ht="13.5">
      <c r="F375" s="2"/>
      <c r="G375" s="2"/>
    </row>
    <row r="376" spans="6:7" ht="13.5">
      <c r="F376" s="2"/>
      <c r="G376" s="2"/>
    </row>
    <row r="400" ht="15">
      <c r="D400" s="149"/>
    </row>
    <row r="403" ht="13.5">
      <c r="D403" s="151"/>
    </row>
  </sheetData>
  <sheetProtection/>
  <mergeCells count="2">
    <mergeCell ref="C4:G4"/>
    <mergeCell ref="B80:D8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3"/>
  <sheetViews>
    <sheetView zoomScalePageLayoutView="0" workbookViewId="0" topLeftCell="A61">
      <selection activeCell="B69" sqref="B69:J75"/>
    </sheetView>
  </sheetViews>
  <sheetFormatPr defaultColWidth="9" defaultRowHeight="14.25"/>
  <cols>
    <col min="1" max="1" width="5" style="1" customWidth="1"/>
    <col min="2" max="2" width="3.5" style="1" customWidth="1"/>
    <col min="3" max="3" width="15.19921875" style="1" customWidth="1"/>
    <col min="4" max="4" width="5.09765625" style="1" customWidth="1"/>
    <col min="5" max="5" width="6.5" style="1" customWidth="1"/>
    <col min="6" max="6" width="4.69921875" style="1" customWidth="1"/>
    <col min="7" max="7" width="17" style="1" customWidth="1"/>
    <col min="8" max="8" width="11.19921875" style="1" customWidth="1"/>
    <col min="9" max="9" width="12.59765625" style="1" customWidth="1"/>
    <col min="10" max="10" width="9.5" style="1" customWidth="1"/>
    <col min="11" max="11" width="0.8984375" style="1" customWidth="1"/>
    <col min="12" max="12" width="9.5" style="1" customWidth="1"/>
    <col min="13" max="16384" width="9" style="1" customWidth="1"/>
  </cols>
  <sheetData>
    <row r="1" ht="15">
      <c r="I1" s="172" t="s">
        <v>290</v>
      </c>
    </row>
    <row r="2" ht="15">
      <c r="I2" s="172"/>
    </row>
    <row r="3" spans="5:7" ht="15">
      <c r="E3" s="915" t="s">
        <v>330</v>
      </c>
      <c r="F3" s="915"/>
      <c r="G3" s="915"/>
    </row>
    <row r="4" spans="4:7" ht="24" customHeight="1">
      <c r="D4" s="201" t="s">
        <v>540</v>
      </c>
      <c r="E4" s="201"/>
      <c r="F4" s="201"/>
      <c r="G4" s="201"/>
    </row>
    <row r="5" spans="5:8" ht="9.75" customHeight="1">
      <c r="E5" s="169"/>
      <c r="H5" s="170"/>
    </row>
    <row r="6" spans="2:10" ht="28.5" customHeight="1" thickBot="1">
      <c r="B6" s="173" t="s">
        <v>331</v>
      </c>
      <c r="C6" s="174" t="s">
        <v>332</v>
      </c>
      <c r="D6" s="173" t="s">
        <v>1</v>
      </c>
      <c r="E6" s="173" t="s">
        <v>2</v>
      </c>
      <c r="F6" s="175" t="s">
        <v>232</v>
      </c>
      <c r="G6" s="175"/>
      <c r="H6" s="175" t="s">
        <v>5</v>
      </c>
      <c r="I6" s="176" t="s">
        <v>6</v>
      </c>
      <c r="J6" s="181" t="s">
        <v>7</v>
      </c>
    </row>
    <row r="7" spans="2:10" ht="23.25" customHeight="1">
      <c r="B7" s="916" t="s">
        <v>295</v>
      </c>
      <c r="C7" s="919" t="s">
        <v>296</v>
      </c>
      <c r="D7" s="806">
        <v>900</v>
      </c>
      <c r="E7" s="807">
        <v>90015</v>
      </c>
      <c r="F7" s="807">
        <v>6060</v>
      </c>
      <c r="G7" s="808" t="s">
        <v>534</v>
      </c>
      <c r="H7" s="809">
        <v>6720.88</v>
      </c>
      <c r="I7" s="810">
        <v>6721</v>
      </c>
      <c r="J7" s="811">
        <f aca="true" t="shared" si="0" ref="J7:J13">I7/H7</f>
        <v>1.000017854804728</v>
      </c>
    </row>
    <row r="8" spans="2:10" ht="23.25" customHeight="1">
      <c r="B8" s="917"/>
      <c r="C8" s="920"/>
      <c r="D8" s="469">
        <v>921</v>
      </c>
      <c r="E8" s="470">
        <v>92195</v>
      </c>
      <c r="F8" s="472">
        <v>4210</v>
      </c>
      <c r="G8" s="473" t="s">
        <v>127</v>
      </c>
      <c r="H8" s="474">
        <v>500</v>
      </c>
      <c r="I8" s="500">
        <v>0</v>
      </c>
      <c r="J8" s="812">
        <f t="shared" si="0"/>
        <v>0</v>
      </c>
    </row>
    <row r="9" spans="2:10" ht="18.75" customHeight="1">
      <c r="B9" s="917"/>
      <c r="C9" s="920"/>
      <c r="D9" s="469">
        <v>921</v>
      </c>
      <c r="E9" s="470">
        <v>92195</v>
      </c>
      <c r="F9" s="470">
        <v>4270</v>
      </c>
      <c r="G9" s="477" t="s">
        <v>154</v>
      </c>
      <c r="H9" s="474">
        <v>2500</v>
      </c>
      <c r="I9" s="500">
        <v>2500</v>
      </c>
      <c r="J9" s="812">
        <f t="shared" si="0"/>
        <v>1</v>
      </c>
    </row>
    <row r="10" spans="2:10" ht="18.75" customHeight="1">
      <c r="B10" s="917"/>
      <c r="C10" s="920"/>
      <c r="D10" s="469">
        <v>921</v>
      </c>
      <c r="E10" s="470">
        <v>92195</v>
      </c>
      <c r="F10" s="470">
        <v>4300</v>
      </c>
      <c r="G10" s="473" t="s">
        <v>111</v>
      </c>
      <c r="H10" s="474">
        <v>3000</v>
      </c>
      <c r="I10" s="500">
        <v>3000</v>
      </c>
      <c r="J10" s="812">
        <f t="shared" si="0"/>
        <v>1</v>
      </c>
    </row>
    <row r="11" spans="2:10" ht="23.25" customHeight="1">
      <c r="B11" s="917"/>
      <c r="C11" s="920"/>
      <c r="D11" s="469">
        <v>926</v>
      </c>
      <c r="E11" s="470">
        <v>92605</v>
      </c>
      <c r="F11" s="491">
        <v>4210</v>
      </c>
      <c r="G11" s="477" t="s">
        <v>127</v>
      </c>
      <c r="H11" s="474">
        <v>6989.4</v>
      </c>
      <c r="I11" s="500">
        <v>6989.4</v>
      </c>
      <c r="J11" s="812">
        <f t="shared" si="0"/>
        <v>1</v>
      </c>
    </row>
    <row r="12" spans="2:10" ht="19.5" customHeight="1">
      <c r="B12" s="917"/>
      <c r="C12" s="920"/>
      <c r="D12" s="469">
        <v>926</v>
      </c>
      <c r="E12" s="470">
        <v>92605</v>
      </c>
      <c r="F12" s="470">
        <v>4270</v>
      </c>
      <c r="G12" s="477" t="s">
        <v>154</v>
      </c>
      <c r="H12" s="474">
        <v>4500</v>
      </c>
      <c r="I12" s="500">
        <v>4500</v>
      </c>
      <c r="J12" s="812">
        <f t="shared" si="0"/>
        <v>1</v>
      </c>
    </row>
    <row r="13" spans="2:10" ht="19.5" customHeight="1" thickBot="1">
      <c r="B13" s="918"/>
      <c r="C13" s="921"/>
      <c r="D13" s="922" t="s">
        <v>373</v>
      </c>
      <c r="E13" s="923"/>
      <c r="F13" s="923"/>
      <c r="G13" s="924"/>
      <c r="H13" s="813">
        <f>SUM(H7:H12)</f>
        <v>24210.28</v>
      </c>
      <c r="I13" s="813">
        <f>SUM(I7:I12)</f>
        <v>23710.4</v>
      </c>
      <c r="J13" s="814">
        <f t="shared" si="0"/>
        <v>0.9793525725435642</v>
      </c>
    </row>
    <row r="14" spans="2:10" ht="23.25" customHeight="1">
      <c r="B14" s="916" t="s">
        <v>297</v>
      </c>
      <c r="C14" s="925" t="s">
        <v>298</v>
      </c>
      <c r="D14" s="806">
        <v>754</v>
      </c>
      <c r="E14" s="807">
        <v>75412</v>
      </c>
      <c r="F14" s="807">
        <v>4210</v>
      </c>
      <c r="G14" s="808" t="s">
        <v>127</v>
      </c>
      <c r="H14" s="819">
        <v>9977</v>
      </c>
      <c r="I14" s="810">
        <v>9977</v>
      </c>
      <c r="J14" s="811">
        <f aca="true" t="shared" si="1" ref="J14:J98">I14/H14</f>
        <v>1</v>
      </c>
    </row>
    <row r="15" spans="2:10" ht="23.25" customHeight="1">
      <c r="B15" s="917"/>
      <c r="C15" s="926"/>
      <c r="D15" s="471">
        <v>900</v>
      </c>
      <c r="E15" s="476">
        <v>90015</v>
      </c>
      <c r="F15" s="476">
        <v>6060</v>
      </c>
      <c r="G15" s="478" t="s">
        <v>534</v>
      </c>
      <c r="H15" s="475">
        <v>10000</v>
      </c>
      <c r="I15" s="502">
        <v>10000</v>
      </c>
      <c r="J15" s="820">
        <f t="shared" si="1"/>
        <v>1</v>
      </c>
    </row>
    <row r="16" spans="2:10" ht="23.25" customHeight="1">
      <c r="B16" s="917"/>
      <c r="C16" s="926"/>
      <c r="D16" s="469">
        <v>921</v>
      </c>
      <c r="E16" s="470">
        <v>92195</v>
      </c>
      <c r="F16" s="472">
        <v>4210</v>
      </c>
      <c r="G16" s="477" t="s">
        <v>127</v>
      </c>
      <c r="H16" s="475">
        <v>3462.8</v>
      </c>
      <c r="I16" s="500">
        <v>3462.6</v>
      </c>
      <c r="J16" s="812">
        <f>I16/H16</f>
        <v>0.9999422432713411</v>
      </c>
    </row>
    <row r="17" spans="2:15" ht="19.5" customHeight="1">
      <c r="B17" s="917"/>
      <c r="C17" s="926"/>
      <c r="D17" s="469">
        <v>921</v>
      </c>
      <c r="E17" s="470">
        <v>92195</v>
      </c>
      <c r="F17" s="470">
        <v>4300</v>
      </c>
      <c r="G17" s="477" t="s">
        <v>111</v>
      </c>
      <c r="H17" s="490">
        <v>4070</v>
      </c>
      <c r="I17" s="501">
        <v>4069.49</v>
      </c>
      <c r="J17" s="812">
        <f>I17/H17</f>
        <v>0.9998746928746928</v>
      </c>
      <c r="M17" s="4"/>
      <c r="O17" s="4"/>
    </row>
    <row r="18" spans="2:10" ht="19.5" customHeight="1" thickBot="1">
      <c r="B18" s="918"/>
      <c r="C18" s="927"/>
      <c r="D18" s="922" t="s">
        <v>373</v>
      </c>
      <c r="E18" s="923"/>
      <c r="F18" s="923"/>
      <c r="G18" s="924"/>
      <c r="H18" s="821">
        <f>SUM(H14:H17)</f>
        <v>27509.8</v>
      </c>
      <c r="I18" s="822">
        <f>SUM(I14:I17)</f>
        <v>27509.089999999997</v>
      </c>
      <c r="J18" s="814">
        <f>I18/H18</f>
        <v>0.9999741910155653</v>
      </c>
    </row>
    <row r="19" spans="2:10" ht="18.75" customHeight="1">
      <c r="B19" s="916" t="s">
        <v>299</v>
      </c>
      <c r="C19" s="925" t="s">
        <v>300</v>
      </c>
      <c r="D19" s="806">
        <v>600</v>
      </c>
      <c r="E19" s="807">
        <v>60016</v>
      </c>
      <c r="F19" s="807">
        <v>4270</v>
      </c>
      <c r="G19" s="808" t="s">
        <v>154</v>
      </c>
      <c r="H19" s="823">
        <v>4000</v>
      </c>
      <c r="I19" s="810">
        <v>4000</v>
      </c>
      <c r="J19" s="811">
        <f t="shared" si="1"/>
        <v>1</v>
      </c>
    </row>
    <row r="20" spans="2:10" ht="22.5" customHeight="1">
      <c r="B20" s="917"/>
      <c r="C20" s="926"/>
      <c r="D20" s="471">
        <v>900</v>
      </c>
      <c r="E20" s="476">
        <v>90015</v>
      </c>
      <c r="F20" s="476">
        <v>6060</v>
      </c>
      <c r="G20" s="478" t="s">
        <v>534</v>
      </c>
      <c r="H20" s="483">
        <v>5000</v>
      </c>
      <c r="I20" s="502">
        <v>5000</v>
      </c>
      <c r="J20" s="820">
        <f t="shared" si="1"/>
        <v>1</v>
      </c>
    </row>
    <row r="21" spans="2:10" ht="22.5" customHeight="1">
      <c r="B21" s="917"/>
      <c r="C21" s="926"/>
      <c r="D21" s="469">
        <v>921</v>
      </c>
      <c r="E21" s="470">
        <v>92195</v>
      </c>
      <c r="F21" s="472">
        <v>4210</v>
      </c>
      <c r="G21" s="477" t="s">
        <v>127</v>
      </c>
      <c r="H21" s="479">
        <v>3000</v>
      </c>
      <c r="I21" s="500">
        <v>2976.4</v>
      </c>
      <c r="J21" s="820">
        <f t="shared" si="1"/>
        <v>0.9921333333333333</v>
      </c>
    </row>
    <row r="22" spans="2:10" ht="18" customHeight="1">
      <c r="B22" s="917"/>
      <c r="C22" s="926"/>
      <c r="D22" s="469">
        <v>921</v>
      </c>
      <c r="E22" s="470">
        <v>92195</v>
      </c>
      <c r="F22" s="470">
        <v>4300</v>
      </c>
      <c r="G22" s="477" t="s">
        <v>111</v>
      </c>
      <c r="H22" s="490">
        <v>3755.24</v>
      </c>
      <c r="I22" s="500">
        <v>3559.6</v>
      </c>
      <c r="J22" s="820">
        <f t="shared" si="1"/>
        <v>0.9479021314216934</v>
      </c>
    </row>
    <row r="23" spans="2:10" ht="22.5" customHeight="1" thickBot="1">
      <c r="B23" s="918"/>
      <c r="C23" s="927"/>
      <c r="D23" s="922" t="s">
        <v>373</v>
      </c>
      <c r="E23" s="923"/>
      <c r="F23" s="923"/>
      <c r="G23" s="924"/>
      <c r="H23" s="821">
        <f>SUM(H19:H22)</f>
        <v>15755.24</v>
      </c>
      <c r="I23" s="821">
        <f>SUM(I19:I22)</f>
        <v>15536</v>
      </c>
      <c r="J23" s="814">
        <f>I23/H23</f>
        <v>0.986084629621637</v>
      </c>
    </row>
    <row r="24" spans="2:10" ht="19.5" customHeight="1">
      <c r="B24" s="916" t="s">
        <v>301</v>
      </c>
      <c r="C24" s="925" t="s">
        <v>302</v>
      </c>
      <c r="D24" s="806">
        <v>600</v>
      </c>
      <c r="E24" s="807">
        <v>60016</v>
      </c>
      <c r="F24" s="807">
        <v>4270</v>
      </c>
      <c r="G24" s="808" t="s">
        <v>154</v>
      </c>
      <c r="H24" s="824">
        <v>12244.08</v>
      </c>
      <c r="I24" s="825">
        <v>12244.08</v>
      </c>
      <c r="J24" s="811">
        <f t="shared" si="1"/>
        <v>1</v>
      </c>
    </row>
    <row r="25" spans="2:10" ht="22.5" customHeight="1">
      <c r="B25" s="917"/>
      <c r="C25" s="926"/>
      <c r="D25" s="471">
        <v>754</v>
      </c>
      <c r="E25" s="476">
        <v>75412</v>
      </c>
      <c r="F25" s="470">
        <v>4210</v>
      </c>
      <c r="G25" s="477" t="s">
        <v>127</v>
      </c>
      <c r="H25" s="479">
        <v>4588</v>
      </c>
      <c r="I25" s="500">
        <v>4587.97</v>
      </c>
      <c r="J25" s="812">
        <f t="shared" si="1"/>
        <v>0.9999934612031387</v>
      </c>
    </row>
    <row r="26" spans="2:10" ht="22.5" customHeight="1">
      <c r="B26" s="917"/>
      <c r="C26" s="926"/>
      <c r="D26" s="471">
        <v>754</v>
      </c>
      <c r="E26" s="476">
        <v>75412</v>
      </c>
      <c r="F26" s="476">
        <v>6060</v>
      </c>
      <c r="G26" s="478" t="s">
        <v>534</v>
      </c>
      <c r="H26" s="479">
        <v>8412</v>
      </c>
      <c r="I26" s="502">
        <v>8412.03</v>
      </c>
      <c r="J26" s="820">
        <f t="shared" si="1"/>
        <v>1.000003566333809</v>
      </c>
    </row>
    <row r="27" spans="2:10" ht="23.25" customHeight="1">
      <c r="B27" s="917"/>
      <c r="C27" s="926"/>
      <c r="D27" s="471">
        <v>900</v>
      </c>
      <c r="E27" s="476">
        <v>90015</v>
      </c>
      <c r="F27" s="476">
        <v>6060</v>
      </c>
      <c r="G27" s="478" t="s">
        <v>534</v>
      </c>
      <c r="H27" s="479">
        <v>10000</v>
      </c>
      <c r="I27" s="502">
        <v>10000</v>
      </c>
      <c r="J27" s="820">
        <f t="shared" si="1"/>
        <v>1</v>
      </c>
    </row>
    <row r="28" spans="2:10" ht="23.25" customHeight="1">
      <c r="B28" s="917"/>
      <c r="C28" s="926"/>
      <c r="D28" s="469">
        <v>926</v>
      </c>
      <c r="E28" s="470">
        <v>92605</v>
      </c>
      <c r="F28" s="491">
        <v>4210</v>
      </c>
      <c r="G28" s="477" t="s">
        <v>127</v>
      </c>
      <c r="H28" s="480">
        <v>6000</v>
      </c>
      <c r="I28" s="502">
        <v>6000</v>
      </c>
      <c r="J28" s="820">
        <f t="shared" si="1"/>
        <v>1</v>
      </c>
    </row>
    <row r="29" spans="2:10" ht="23.25" customHeight="1" thickBot="1">
      <c r="B29" s="917"/>
      <c r="C29" s="926"/>
      <c r="D29" s="928" t="s">
        <v>373</v>
      </c>
      <c r="E29" s="929"/>
      <c r="F29" s="929"/>
      <c r="G29" s="930"/>
      <c r="H29" s="817">
        <f>SUM(H24:H28)</f>
        <v>41244.08</v>
      </c>
      <c r="I29" s="827">
        <f>SUM(I24:I28)</f>
        <v>41244.08</v>
      </c>
      <c r="J29" s="816">
        <f>I29/H29</f>
        <v>1</v>
      </c>
    </row>
    <row r="30" spans="2:10" ht="24.75" customHeight="1">
      <c r="B30" s="916" t="s">
        <v>303</v>
      </c>
      <c r="C30" s="925" t="s">
        <v>304</v>
      </c>
      <c r="D30" s="806">
        <v>754</v>
      </c>
      <c r="E30" s="807">
        <v>75412</v>
      </c>
      <c r="F30" s="828">
        <v>4210</v>
      </c>
      <c r="G30" s="808" t="s">
        <v>127</v>
      </c>
      <c r="H30" s="829">
        <v>8000</v>
      </c>
      <c r="I30" s="810">
        <v>8000</v>
      </c>
      <c r="J30" s="811">
        <f t="shared" si="1"/>
        <v>1</v>
      </c>
    </row>
    <row r="31" spans="2:10" ht="24.75" customHeight="1">
      <c r="B31" s="917"/>
      <c r="C31" s="926"/>
      <c r="D31" s="471">
        <v>900</v>
      </c>
      <c r="E31" s="470">
        <v>90004</v>
      </c>
      <c r="F31" s="470">
        <v>4210</v>
      </c>
      <c r="G31" s="477" t="s">
        <v>127</v>
      </c>
      <c r="H31" s="480">
        <v>1244.08</v>
      </c>
      <c r="I31" s="502">
        <v>1220.3</v>
      </c>
      <c r="J31" s="820">
        <f t="shared" si="1"/>
        <v>0.9808854736029837</v>
      </c>
    </row>
    <row r="32" spans="2:10" ht="24.75" customHeight="1">
      <c r="B32" s="917"/>
      <c r="C32" s="926"/>
      <c r="D32" s="469">
        <v>921</v>
      </c>
      <c r="E32" s="470">
        <v>92195</v>
      </c>
      <c r="F32" s="472">
        <v>4210</v>
      </c>
      <c r="G32" s="477" t="s">
        <v>127</v>
      </c>
      <c r="H32" s="481">
        <v>2000</v>
      </c>
      <c r="I32" s="500">
        <v>2000</v>
      </c>
      <c r="J32" s="812">
        <f t="shared" si="1"/>
        <v>1</v>
      </c>
    </row>
    <row r="33" spans="2:10" ht="19.5" customHeight="1">
      <c r="B33" s="917"/>
      <c r="C33" s="926"/>
      <c r="D33" s="469">
        <v>921</v>
      </c>
      <c r="E33" s="470">
        <v>92195</v>
      </c>
      <c r="F33" s="470">
        <v>4300</v>
      </c>
      <c r="G33" s="477" t="s">
        <v>111</v>
      </c>
      <c r="H33" s="481">
        <v>5000</v>
      </c>
      <c r="I33" s="500">
        <v>5000</v>
      </c>
      <c r="J33" s="812">
        <f t="shared" si="1"/>
        <v>1</v>
      </c>
    </row>
    <row r="34" spans="2:10" ht="23.25" customHeight="1">
      <c r="B34" s="917"/>
      <c r="C34" s="926"/>
      <c r="D34" s="469">
        <v>926</v>
      </c>
      <c r="E34" s="470">
        <v>92605</v>
      </c>
      <c r="F34" s="476">
        <v>6060</v>
      </c>
      <c r="G34" s="478" t="s">
        <v>534</v>
      </c>
      <c r="H34" s="492">
        <v>25000</v>
      </c>
      <c r="I34" s="500">
        <v>24557.03</v>
      </c>
      <c r="J34" s="812">
        <f t="shared" si="1"/>
        <v>0.9822812</v>
      </c>
    </row>
    <row r="35" spans="2:10" ht="19.5" customHeight="1" thickBot="1">
      <c r="B35" s="918"/>
      <c r="C35" s="927"/>
      <c r="D35" s="922" t="s">
        <v>373</v>
      </c>
      <c r="E35" s="923"/>
      <c r="F35" s="923"/>
      <c r="G35" s="924"/>
      <c r="H35" s="830">
        <f>SUM(H30:H34)</f>
        <v>41244.08</v>
      </c>
      <c r="I35" s="822">
        <f>SUM(I30:I34)</f>
        <v>40777.33</v>
      </c>
      <c r="J35" s="814">
        <f>I35/H35</f>
        <v>0.9886832243560773</v>
      </c>
    </row>
    <row r="36" spans="2:10" ht="22.5" customHeight="1">
      <c r="B36" s="916" t="s">
        <v>305</v>
      </c>
      <c r="C36" s="925" t="s">
        <v>306</v>
      </c>
      <c r="D36" s="806">
        <v>921</v>
      </c>
      <c r="E36" s="807">
        <v>92195</v>
      </c>
      <c r="F36" s="828">
        <v>4210</v>
      </c>
      <c r="G36" s="808" t="s">
        <v>127</v>
      </c>
      <c r="H36" s="831">
        <v>5085.19</v>
      </c>
      <c r="I36" s="810">
        <v>5085.19</v>
      </c>
      <c r="J36" s="811">
        <f t="shared" si="1"/>
        <v>1</v>
      </c>
    </row>
    <row r="37" spans="2:10" ht="22.5" customHeight="1">
      <c r="B37" s="917"/>
      <c r="C37" s="926"/>
      <c r="D37" s="469">
        <v>921</v>
      </c>
      <c r="E37" s="470">
        <v>92195</v>
      </c>
      <c r="F37" s="470">
        <v>4300</v>
      </c>
      <c r="G37" s="477" t="s">
        <v>111</v>
      </c>
      <c r="H37" s="815">
        <v>5000</v>
      </c>
      <c r="I37" s="502">
        <v>5000</v>
      </c>
      <c r="J37" s="820">
        <f t="shared" si="1"/>
        <v>1</v>
      </c>
    </row>
    <row r="38" spans="2:10" ht="22.5" customHeight="1">
      <c r="B38" s="917"/>
      <c r="C38" s="926"/>
      <c r="D38" s="469">
        <v>926</v>
      </c>
      <c r="E38" s="470">
        <v>92605</v>
      </c>
      <c r="F38" s="491">
        <v>4210</v>
      </c>
      <c r="G38" s="477" t="s">
        <v>127</v>
      </c>
      <c r="H38" s="480">
        <v>6000</v>
      </c>
      <c r="I38" s="500">
        <v>6000</v>
      </c>
      <c r="J38" s="820">
        <f t="shared" si="1"/>
        <v>1</v>
      </c>
    </row>
    <row r="39" spans="2:10" ht="22.5" customHeight="1" thickBot="1">
      <c r="B39" s="918"/>
      <c r="C39" s="927"/>
      <c r="D39" s="922" t="s">
        <v>373</v>
      </c>
      <c r="E39" s="923"/>
      <c r="F39" s="923"/>
      <c r="G39" s="924"/>
      <c r="H39" s="821">
        <f>SUM(H36:H38)</f>
        <v>16085.189999999999</v>
      </c>
      <c r="I39" s="826">
        <f>SUM(I36:I38)</f>
        <v>16085.189999999999</v>
      </c>
      <c r="J39" s="814">
        <f>I39/H39</f>
        <v>1</v>
      </c>
    </row>
    <row r="40" spans="2:10" ht="19.5" customHeight="1">
      <c r="B40" s="931" t="s">
        <v>307</v>
      </c>
      <c r="C40" s="934" t="s">
        <v>308</v>
      </c>
      <c r="D40" s="806">
        <v>600</v>
      </c>
      <c r="E40" s="807">
        <v>60016</v>
      </c>
      <c r="F40" s="807">
        <v>4270</v>
      </c>
      <c r="G40" s="808" t="s">
        <v>154</v>
      </c>
      <c r="H40" s="819">
        <v>7360.04</v>
      </c>
      <c r="I40" s="810">
        <v>7360.04</v>
      </c>
      <c r="J40" s="811">
        <f t="shared" si="1"/>
        <v>1</v>
      </c>
    </row>
    <row r="41" spans="2:10" ht="21.75" customHeight="1">
      <c r="B41" s="932"/>
      <c r="C41" s="935"/>
      <c r="D41" s="471">
        <v>754</v>
      </c>
      <c r="E41" s="476">
        <v>75412</v>
      </c>
      <c r="F41" s="476">
        <v>4210</v>
      </c>
      <c r="G41" s="478" t="s">
        <v>127</v>
      </c>
      <c r="H41" s="490">
        <v>3500</v>
      </c>
      <c r="I41" s="502">
        <v>3470.2</v>
      </c>
      <c r="J41" s="820">
        <f t="shared" si="1"/>
        <v>0.9914857142857142</v>
      </c>
    </row>
    <row r="42" spans="2:10" ht="21.75" customHeight="1">
      <c r="B42" s="932"/>
      <c r="C42" s="935"/>
      <c r="D42" s="471">
        <v>900</v>
      </c>
      <c r="E42" s="476">
        <v>90015</v>
      </c>
      <c r="F42" s="476">
        <v>6060</v>
      </c>
      <c r="G42" s="478" t="s">
        <v>534</v>
      </c>
      <c r="H42" s="489">
        <v>11000</v>
      </c>
      <c r="I42" s="502">
        <v>11000</v>
      </c>
      <c r="J42" s="820">
        <f t="shared" si="1"/>
        <v>1</v>
      </c>
    </row>
    <row r="43" spans="2:12" ht="19.5" customHeight="1">
      <c r="B43" s="932"/>
      <c r="C43" s="935"/>
      <c r="D43" s="469">
        <v>921</v>
      </c>
      <c r="E43" s="470">
        <v>92120</v>
      </c>
      <c r="F43" s="470">
        <v>4300</v>
      </c>
      <c r="G43" s="477" t="s">
        <v>111</v>
      </c>
      <c r="H43" s="482">
        <v>2500</v>
      </c>
      <c r="I43" s="504">
        <v>2500</v>
      </c>
      <c r="J43" s="820">
        <f t="shared" si="1"/>
        <v>1</v>
      </c>
      <c r="L43" s="503"/>
    </row>
    <row r="44" spans="2:12" ht="22.5" customHeight="1">
      <c r="B44" s="932"/>
      <c r="C44" s="935"/>
      <c r="D44" s="469">
        <v>921</v>
      </c>
      <c r="E44" s="470">
        <v>92195</v>
      </c>
      <c r="F44" s="240">
        <v>4210</v>
      </c>
      <c r="G44" s="477" t="s">
        <v>127</v>
      </c>
      <c r="H44" s="490">
        <v>1500</v>
      </c>
      <c r="I44" s="500">
        <v>1500</v>
      </c>
      <c r="J44" s="812">
        <f t="shared" si="1"/>
        <v>1</v>
      </c>
      <c r="L44" s="4"/>
    </row>
    <row r="45" spans="2:10" ht="19.5" customHeight="1" thickBot="1">
      <c r="B45" s="933"/>
      <c r="C45" s="936"/>
      <c r="D45" s="922" t="s">
        <v>373</v>
      </c>
      <c r="E45" s="923"/>
      <c r="F45" s="923"/>
      <c r="G45" s="924"/>
      <c r="H45" s="821">
        <f>SUM(H40:H44)</f>
        <v>25860.04</v>
      </c>
      <c r="I45" s="822">
        <f>SUM(I40:I44)</f>
        <v>25830.239999999998</v>
      </c>
      <c r="J45" s="814">
        <f>I45/H45</f>
        <v>0.9988476429270796</v>
      </c>
    </row>
    <row r="46" spans="2:10" ht="23.25" customHeight="1">
      <c r="B46" s="916" t="s">
        <v>309</v>
      </c>
      <c r="C46" s="925" t="s">
        <v>310</v>
      </c>
      <c r="D46" s="806">
        <v>900</v>
      </c>
      <c r="E46" s="807">
        <v>90004</v>
      </c>
      <c r="F46" s="807">
        <v>4210</v>
      </c>
      <c r="G46" s="808" t="s">
        <v>127</v>
      </c>
      <c r="H46" s="819">
        <v>500</v>
      </c>
      <c r="I46" s="810">
        <v>480.5</v>
      </c>
      <c r="J46" s="811">
        <f t="shared" si="1"/>
        <v>0.961</v>
      </c>
    </row>
    <row r="47" spans="2:10" ht="21.75" customHeight="1">
      <c r="B47" s="917"/>
      <c r="C47" s="926"/>
      <c r="D47" s="469">
        <v>921</v>
      </c>
      <c r="E47" s="470">
        <v>92195</v>
      </c>
      <c r="F47" s="470">
        <v>4300</v>
      </c>
      <c r="G47" s="477" t="s">
        <v>111</v>
      </c>
      <c r="H47" s="475">
        <v>2500</v>
      </c>
      <c r="I47" s="500">
        <v>2499.99</v>
      </c>
      <c r="J47" s="812">
        <f t="shared" si="1"/>
        <v>0.9999959999999999</v>
      </c>
    </row>
    <row r="48" spans="2:10" ht="22.5" customHeight="1">
      <c r="B48" s="917"/>
      <c r="C48" s="926"/>
      <c r="D48" s="469">
        <v>926</v>
      </c>
      <c r="E48" s="470">
        <v>92605</v>
      </c>
      <c r="F48" s="491">
        <v>4210</v>
      </c>
      <c r="G48" s="477" t="s">
        <v>127</v>
      </c>
      <c r="H48" s="490">
        <v>1848.75</v>
      </c>
      <c r="I48" s="500">
        <v>1848.75</v>
      </c>
      <c r="J48" s="812">
        <f t="shared" si="1"/>
        <v>1</v>
      </c>
    </row>
    <row r="49" spans="2:10" ht="22.5" customHeight="1">
      <c r="B49" s="917"/>
      <c r="C49" s="926"/>
      <c r="D49" s="469">
        <v>926</v>
      </c>
      <c r="E49" s="470">
        <v>92605</v>
      </c>
      <c r="F49" s="476">
        <v>6060</v>
      </c>
      <c r="G49" s="478" t="s">
        <v>534</v>
      </c>
      <c r="H49" s="490">
        <v>10824</v>
      </c>
      <c r="I49" s="501">
        <v>10824</v>
      </c>
      <c r="J49" s="896">
        <f t="shared" si="1"/>
        <v>1</v>
      </c>
    </row>
    <row r="50" spans="2:10" ht="24" customHeight="1" thickBot="1">
      <c r="B50" s="918"/>
      <c r="C50" s="927"/>
      <c r="D50" s="922" t="s">
        <v>373</v>
      </c>
      <c r="E50" s="923"/>
      <c r="F50" s="923"/>
      <c r="G50" s="924"/>
      <c r="H50" s="821">
        <f>SUM(H46:H49)</f>
        <v>15672.75</v>
      </c>
      <c r="I50" s="822">
        <f>SUM(I46:I49)</f>
        <v>15653.24</v>
      </c>
      <c r="J50" s="814">
        <f>I50/H50</f>
        <v>0.9987551642181494</v>
      </c>
    </row>
    <row r="51" spans="2:10" ht="21.75" customHeight="1">
      <c r="B51" s="916" t="s">
        <v>311</v>
      </c>
      <c r="C51" s="925" t="s">
        <v>312</v>
      </c>
      <c r="D51" s="806">
        <v>600</v>
      </c>
      <c r="E51" s="807">
        <v>60016</v>
      </c>
      <c r="F51" s="807">
        <v>4270</v>
      </c>
      <c r="G51" s="808" t="s">
        <v>154</v>
      </c>
      <c r="H51" s="823">
        <v>12344.83</v>
      </c>
      <c r="I51" s="810">
        <v>12344.83</v>
      </c>
      <c r="J51" s="811">
        <f t="shared" si="1"/>
        <v>1</v>
      </c>
    </row>
    <row r="52" spans="2:10" ht="24.75" customHeight="1">
      <c r="B52" s="917"/>
      <c r="C52" s="926"/>
      <c r="D52" s="471">
        <v>754</v>
      </c>
      <c r="E52" s="476">
        <v>75412</v>
      </c>
      <c r="F52" s="476">
        <v>4210</v>
      </c>
      <c r="G52" s="478" t="s">
        <v>127</v>
      </c>
      <c r="H52" s="483">
        <v>3000</v>
      </c>
      <c r="I52" s="502">
        <v>3000</v>
      </c>
      <c r="J52" s="820">
        <f t="shared" si="1"/>
        <v>1</v>
      </c>
    </row>
    <row r="53" spans="2:10" ht="24.75" customHeight="1">
      <c r="B53" s="917"/>
      <c r="C53" s="926"/>
      <c r="D53" s="469">
        <v>921</v>
      </c>
      <c r="E53" s="470">
        <v>92195</v>
      </c>
      <c r="F53" s="472">
        <v>4210</v>
      </c>
      <c r="G53" s="477" t="s">
        <v>127</v>
      </c>
      <c r="H53" s="483">
        <v>11473</v>
      </c>
      <c r="I53" s="502">
        <v>11473</v>
      </c>
      <c r="J53" s="820">
        <f t="shared" si="1"/>
        <v>1</v>
      </c>
    </row>
    <row r="54" spans="2:12" ht="21.75" customHeight="1">
      <c r="B54" s="917"/>
      <c r="C54" s="926"/>
      <c r="D54" s="469">
        <v>921</v>
      </c>
      <c r="E54" s="470">
        <v>92195</v>
      </c>
      <c r="F54" s="470">
        <v>4300</v>
      </c>
      <c r="G54" s="477" t="s">
        <v>111</v>
      </c>
      <c r="H54" s="480">
        <v>527</v>
      </c>
      <c r="I54" s="505">
        <v>455.46</v>
      </c>
      <c r="J54" s="820">
        <f t="shared" si="1"/>
        <v>0.8642504743833017</v>
      </c>
      <c r="L54" s="503"/>
    </row>
    <row r="55" spans="2:10" ht="19.5" customHeight="1" thickBot="1">
      <c r="B55" s="918"/>
      <c r="C55" s="927"/>
      <c r="D55" s="922" t="s">
        <v>373</v>
      </c>
      <c r="E55" s="923"/>
      <c r="F55" s="923"/>
      <c r="G55" s="924"/>
      <c r="H55" s="821">
        <f>SUM(H51:H54)</f>
        <v>27344.83</v>
      </c>
      <c r="I55" s="821">
        <f>SUM(I51:I54)</f>
        <v>27273.29</v>
      </c>
      <c r="J55" s="814">
        <f>I55/H55</f>
        <v>0.9973837833330834</v>
      </c>
    </row>
    <row r="56" spans="2:10" ht="24" customHeight="1">
      <c r="B56" s="916" t="s">
        <v>313</v>
      </c>
      <c r="C56" s="925" t="s">
        <v>314</v>
      </c>
      <c r="D56" s="806">
        <v>600</v>
      </c>
      <c r="E56" s="807">
        <v>60016</v>
      </c>
      <c r="F56" s="807">
        <v>6050</v>
      </c>
      <c r="G56" s="808" t="s">
        <v>113</v>
      </c>
      <c r="H56" s="823">
        <v>10000</v>
      </c>
      <c r="I56" s="810">
        <v>10000</v>
      </c>
      <c r="J56" s="811">
        <f t="shared" si="1"/>
        <v>1</v>
      </c>
    </row>
    <row r="57" spans="2:10" ht="24" customHeight="1">
      <c r="B57" s="917"/>
      <c r="C57" s="926"/>
      <c r="D57" s="469">
        <v>754</v>
      </c>
      <c r="E57" s="470">
        <v>75412</v>
      </c>
      <c r="F57" s="470">
        <v>4210</v>
      </c>
      <c r="G57" s="477" t="s">
        <v>127</v>
      </c>
      <c r="H57" s="475">
        <v>7000</v>
      </c>
      <c r="I57" s="500">
        <v>7000</v>
      </c>
      <c r="J57" s="812">
        <f t="shared" si="1"/>
        <v>1</v>
      </c>
    </row>
    <row r="58" spans="2:10" ht="24" customHeight="1">
      <c r="B58" s="917"/>
      <c r="C58" s="926"/>
      <c r="D58" s="471">
        <v>900</v>
      </c>
      <c r="E58" s="470">
        <v>90015</v>
      </c>
      <c r="F58" s="476">
        <v>6050</v>
      </c>
      <c r="G58" s="478" t="s">
        <v>113</v>
      </c>
      <c r="H58" s="475">
        <v>6044.08</v>
      </c>
      <c r="I58" s="500">
        <v>5514</v>
      </c>
      <c r="J58" s="812">
        <f t="shared" si="1"/>
        <v>0.9122976532408572</v>
      </c>
    </row>
    <row r="59" spans="2:10" ht="24" customHeight="1">
      <c r="B59" s="917"/>
      <c r="C59" s="926"/>
      <c r="D59" s="469">
        <v>921</v>
      </c>
      <c r="E59" s="470">
        <v>92195</v>
      </c>
      <c r="F59" s="470">
        <v>4210</v>
      </c>
      <c r="G59" s="477" t="s">
        <v>127</v>
      </c>
      <c r="H59" s="475">
        <v>5200</v>
      </c>
      <c r="I59" s="500">
        <v>5203.85</v>
      </c>
      <c r="J59" s="812">
        <f t="shared" si="1"/>
        <v>1.0007403846153846</v>
      </c>
    </row>
    <row r="60" spans="2:10" ht="24" customHeight="1">
      <c r="B60" s="917"/>
      <c r="C60" s="926"/>
      <c r="D60" s="469">
        <v>921</v>
      </c>
      <c r="E60" s="470">
        <v>92195</v>
      </c>
      <c r="F60" s="470">
        <v>4300</v>
      </c>
      <c r="G60" s="477" t="s">
        <v>111</v>
      </c>
      <c r="H60" s="475">
        <v>9000</v>
      </c>
      <c r="I60" s="500">
        <v>8451.37</v>
      </c>
      <c r="J60" s="812">
        <f t="shared" si="1"/>
        <v>0.9390411111111112</v>
      </c>
    </row>
    <row r="61" spans="2:10" ht="24" customHeight="1">
      <c r="B61" s="917"/>
      <c r="C61" s="926"/>
      <c r="D61" s="469">
        <v>926</v>
      </c>
      <c r="E61" s="470">
        <v>92605</v>
      </c>
      <c r="F61" s="470">
        <v>4210</v>
      </c>
      <c r="G61" s="477" t="s">
        <v>127</v>
      </c>
      <c r="H61" s="490">
        <v>4000</v>
      </c>
      <c r="I61" s="500">
        <v>4000</v>
      </c>
      <c r="J61" s="812">
        <f t="shared" si="1"/>
        <v>1</v>
      </c>
    </row>
    <row r="62" spans="2:10" ht="21" customHeight="1" thickBot="1">
      <c r="B62" s="917"/>
      <c r="C62" s="926"/>
      <c r="D62" s="928" t="s">
        <v>373</v>
      </c>
      <c r="E62" s="929"/>
      <c r="F62" s="929"/>
      <c r="G62" s="930"/>
      <c r="H62" s="817">
        <f>SUM(H56:H61)</f>
        <v>41244.08</v>
      </c>
      <c r="I62" s="818">
        <f>SUM(I56:I61)</f>
        <v>40169.22</v>
      </c>
      <c r="J62" s="816">
        <f>I62/H62</f>
        <v>0.9739390477372752</v>
      </c>
    </row>
    <row r="63" spans="2:10" ht="23.25" customHeight="1">
      <c r="B63" s="916" t="s">
        <v>315</v>
      </c>
      <c r="C63" s="925" t="s">
        <v>316</v>
      </c>
      <c r="D63" s="806">
        <v>600</v>
      </c>
      <c r="E63" s="807">
        <v>60016</v>
      </c>
      <c r="F63" s="807">
        <v>4270</v>
      </c>
      <c r="G63" s="808" t="s">
        <v>154</v>
      </c>
      <c r="H63" s="819">
        <v>2500</v>
      </c>
      <c r="I63" s="810">
        <v>2500</v>
      </c>
      <c r="J63" s="811">
        <f t="shared" si="1"/>
        <v>1</v>
      </c>
    </row>
    <row r="64" spans="2:10" ht="23.25" customHeight="1">
      <c r="B64" s="917"/>
      <c r="C64" s="926"/>
      <c r="D64" s="471">
        <v>600</v>
      </c>
      <c r="E64" s="476">
        <v>60016</v>
      </c>
      <c r="F64" s="476">
        <v>6050</v>
      </c>
      <c r="G64" s="478" t="s">
        <v>113</v>
      </c>
      <c r="H64" s="488">
        <v>11000</v>
      </c>
      <c r="I64" s="502">
        <v>11000</v>
      </c>
      <c r="J64" s="820">
        <f t="shared" si="1"/>
        <v>1</v>
      </c>
    </row>
    <row r="65" spans="2:10" ht="23.25" customHeight="1">
      <c r="B65" s="917"/>
      <c r="C65" s="926"/>
      <c r="D65" s="471">
        <v>900</v>
      </c>
      <c r="E65" s="476">
        <v>90015</v>
      </c>
      <c r="F65" s="476">
        <v>6060</v>
      </c>
      <c r="G65" s="478" t="s">
        <v>534</v>
      </c>
      <c r="H65" s="488">
        <v>8365.11</v>
      </c>
      <c r="I65" s="502">
        <v>8365</v>
      </c>
      <c r="J65" s="820">
        <f t="shared" si="1"/>
        <v>0.9999868501430345</v>
      </c>
    </row>
    <row r="66" spans="2:10" ht="21" customHeight="1">
      <c r="B66" s="917"/>
      <c r="C66" s="926"/>
      <c r="D66" s="469">
        <v>921</v>
      </c>
      <c r="E66" s="470">
        <v>92195</v>
      </c>
      <c r="F66" s="470">
        <v>4210</v>
      </c>
      <c r="G66" s="477" t="s">
        <v>127</v>
      </c>
      <c r="H66" s="488">
        <v>500</v>
      </c>
      <c r="I66" s="502">
        <v>500</v>
      </c>
      <c r="J66" s="820">
        <f t="shared" si="1"/>
        <v>1</v>
      </c>
    </row>
    <row r="67" spans="2:10" ht="23.25" customHeight="1">
      <c r="B67" s="917"/>
      <c r="C67" s="926"/>
      <c r="D67" s="469">
        <v>921</v>
      </c>
      <c r="E67" s="470">
        <v>92195</v>
      </c>
      <c r="F67" s="470">
        <v>4300</v>
      </c>
      <c r="G67" s="477" t="s">
        <v>111</v>
      </c>
      <c r="H67" s="475">
        <v>3000</v>
      </c>
      <c r="I67" s="500">
        <v>3000</v>
      </c>
      <c r="J67" s="820">
        <f t="shared" si="1"/>
        <v>1</v>
      </c>
    </row>
    <row r="68" spans="2:10" ht="23.25" customHeight="1" thickBot="1">
      <c r="B68" s="918"/>
      <c r="C68" s="927"/>
      <c r="D68" s="922" t="s">
        <v>373</v>
      </c>
      <c r="E68" s="923"/>
      <c r="F68" s="923"/>
      <c r="G68" s="924"/>
      <c r="H68" s="821">
        <f>SUM(H63:H67)</f>
        <v>25365.11</v>
      </c>
      <c r="I68" s="826">
        <f>SUM(I63:I67)</f>
        <v>25365</v>
      </c>
      <c r="J68" s="814">
        <f>I68/H68</f>
        <v>0.999995663334399</v>
      </c>
    </row>
    <row r="69" spans="2:10" ht="24.75" customHeight="1">
      <c r="B69" s="916" t="s">
        <v>317</v>
      </c>
      <c r="C69" s="925" t="s">
        <v>318</v>
      </c>
      <c r="D69" s="806">
        <v>600</v>
      </c>
      <c r="E69" s="807">
        <v>60016</v>
      </c>
      <c r="F69" s="807">
        <v>4210</v>
      </c>
      <c r="G69" s="808" t="s">
        <v>127</v>
      </c>
      <c r="H69" s="819">
        <v>9500</v>
      </c>
      <c r="I69" s="810">
        <v>3500</v>
      </c>
      <c r="J69" s="811">
        <f t="shared" si="1"/>
        <v>0.3684210526315789</v>
      </c>
    </row>
    <row r="70" spans="2:10" ht="18.75" customHeight="1">
      <c r="B70" s="917"/>
      <c r="C70" s="926"/>
      <c r="D70" s="471">
        <v>600</v>
      </c>
      <c r="E70" s="476">
        <v>60016</v>
      </c>
      <c r="F70" s="476">
        <v>6050</v>
      </c>
      <c r="G70" s="478" t="s">
        <v>113</v>
      </c>
      <c r="H70" s="488">
        <v>3500</v>
      </c>
      <c r="I70" s="502">
        <v>9500</v>
      </c>
      <c r="J70" s="820">
        <f t="shared" si="1"/>
        <v>2.7142857142857144</v>
      </c>
    </row>
    <row r="71" spans="2:10" ht="18.75" customHeight="1">
      <c r="B71" s="917"/>
      <c r="C71" s="926"/>
      <c r="D71" s="471">
        <v>900</v>
      </c>
      <c r="E71" s="470">
        <v>90004</v>
      </c>
      <c r="F71" s="470">
        <v>4210</v>
      </c>
      <c r="G71" s="477" t="s">
        <v>127</v>
      </c>
      <c r="H71" s="488">
        <v>798.51</v>
      </c>
      <c r="I71" s="502">
        <v>798.51</v>
      </c>
      <c r="J71" s="820">
        <f t="shared" si="1"/>
        <v>1</v>
      </c>
    </row>
    <row r="72" spans="2:10" ht="18.75" customHeight="1">
      <c r="B72" s="917"/>
      <c r="C72" s="926"/>
      <c r="D72" s="469">
        <v>921</v>
      </c>
      <c r="E72" s="470">
        <v>92195</v>
      </c>
      <c r="F72" s="470">
        <v>4210</v>
      </c>
      <c r="G72" s="477" t="s">
        <v>127</v>
      </c>
      <c r="H72" s="488">
        <v>1000</v>
      </c>
      <c r="I72" s="502">
        <v>769.88</v>
      </c>
      <c r="J72" s="820">
        <f t="shared" si="1"/>
        <v>0.76988</v>
      </c>
    </row>
    <row r="73" spans="2:12" ht="18.75" customHeight="1">
      <c r="B73" s="917"/>
      <c r="C73" s="926"/>
      <c r="D73" s="469">
        <v>921</v>
      </c>
      <c r="E73" s="470">
        <v>92195</v>
      </c>
      <c r="F73" s="470">
        <v>4300</v>
      </c>
      <c r="G73" s="477" t="s">
        <v>111</v>
      </c>
      <c r="H73" s="475">
        <v>2000</v>
      </c>
      <c r="I73" s="505">
        <v>1600</v>
      </c>
      <c r="J73" s="820">
        <f t="shared" si="1"/>
        <v>0.8</v>
      </c>
      <c r="L73" s="503"/>
    </row>
    <row r="74" spans="2:12" ht="18.75" customHeight="1">
      <c r="B74" s="917"/>
      <c r="C74" s="926"/>
      <c r="D74" s="469">
        <v>926</v>
      </c>
      <c r="E74" s="470">
        <v>92605</v>
      </c>
      <c r="F74" s="491">
        <v>4210</v>
      </c>
      <c r="G74" s="477" t="s">
        <v>127</v>
      </c>
      <c r="H74" s="475">
        <v>11000</v>
      </c>
      <c r="I74" s="500">
        <v>10811.7</v>
      </c>
      <c r="J74" s="820">
        <f t="shared" si="1"/>
        <v>0.9828818181818183</v>
      </c>
      <c r="L74" s="506"/>
    </row>
    <row r="75" spans="2:10" ht="19.5" customHeight="1" thickBot="1">
      <c r="B75" s="918"/>
      <c r="C75" s="927"/>
      <c r="D75" s="922" t="s">
        <v>373</v>
      </c>
      <c r="E75" s="923"/>
      <c r="F75" s="923"/>
      <c r="G75" s="924"/>
      <c r="H75" s="821">
        <f>SUM(H69:H74)</f>
        <v>27798.510000000002</v>
      </c>
      <c r="I75" s="822">
        <f>SUM(I69:I74)</f>
        <v>26980.09</v>
      </c>
      <c r="J75" s="814">
        <f>I75/H75</f>
        <v>0.9705588536939569</v>
      </c>
    </row>
    <row r="76" spans="2:10" ht="20.25" customHeight="1">
      <c r="B76" s="916" t="s">
        <v>319</v>
      </c>
      <c r="C76" s="925" t="s">
        <v>320</v>
      </c>
      <c r="D76" s="806">
        <v>754</v>
      </c>
      <c r="E76" s="807">
        <v>75412</v>
      </c>
      <c r="F76" s="832">
        <v>4210</v>
      </c>
      <c r="G76" s="833" t="s">
        <v>127</v>
      </c>
      <c r="H76" s="834">
        <v>4000</v>
      </c>
      <c r="I76" s="810">
        <v>4000</v>
      </c>
      <c r="J76" s="811">
        <f t="shared" si="1"/>
        <v>1</v>
      </c>
    </row>
    <row r="77" spans="2:10" ht="20.25" customHeight="1">
      <c r="B77" s="917"/>
      <c r="C77" s="926"/>
      <c r="D77" s="471">
        <v>801</v>
      </c>
      <c r="E77" s="476">
        <v>80103</v>
      </c>
      <c r="F77" s="491">
        <v>4210</v>
      </c>
      <c r="G77" s="477" t="s">
        <v>127</v>
      </c>
      <c r="H77" s="484">
        <v>4000</v>
      </c>
      <c r="I77" s="502">
        <v>4000</v>
      </c>
      <c r="J77" s="820">
        <f t="shared" si="1"/>
        <v>1</v>
      </c>
    </row>
    <row r="78" spans="2:10" ht="20.25" customHeight="1">
      <c r="B78" s="917"/>
      <c r="C78" s="926"/>
      <c r="D78" s="471">
        <v>900</v>
      </c>
      <c r="E78" s="470">
        <v>90004</v>
      </c>
      <c r="F78" s="486" t="s">
        <v>110</v>
      </c>
      <c r="G78" s="487" t="s">
        <v>111</v>
      </c>
      <c r="H78" s="484">
        <v>1000</v>
      </c>
      <c r="I78" s="500">
        <v>1000</v>
      </c>
      <c r="J78" s="812">
        <f t="shared" si="1"/>
        <v>1</v>
      </c>
    </row>
    <row r="79" spans="2:10" ht="20.25" customHeight="1">
      <c r="B79" s="917"/>
      <c r="C79" s="926"/>
      <c r="D79" s="469">
        <v>921</v>
      </c>
      <c r="E79" s="470">
        <v>92195</v>
      </c>
      <c r="F79" s="470">
        <v>4210</v>
      </c>
      <c r="G79" s="477" t="s">
        <v>127</v>
      </c>
      <c r="H79" s="484">
        <v>4178.23</v>
      </c>
      <c r="I79" s="500">
        <v>4159.07</v>
      </c>
      <c r="J79" s="812">
        <f t="shared" si="1"/>
        <v>0.9954143261620352</v>
      </c>
    </row>
    <row r="80" spans="2:10" ht="20.25" customHeight="1">
      <c r="B80" s="917"/>
      <c r="C80" s="926"/>
      <c r="D80" s="469">
        <v>921</v>
      </c>
      <c r="E80" s="470">
        <v>92195</v>
      </c>
      <c r="F80" s="486" t="s">
        <v>110</v>
      </c>
      <c r="G80" s="487" t="s">
        <v>111</v>
      </c>
      <c r="H80" s="485">
        <v>11600</v>
      </c>
      <c r="I80" s="500">
        <v>11600</v>
      </c>
      <c r="J80" s="812">
        <f t="shared" si="1"/>
        <v>1</v>
      </c>
    </row>
    <row r="81" spans="2:10" ht="20.25" customHeight="1">
      <c r="B81" s="917"/>
      <c r="C81" s="926"/>
      <c r="D81" s="469">
        <v>926</v>
      </c>
      <c r="E81" s="470">
        <v>92605</v>
      </c>
      <c r="F81" s="491">
        <v>4210</v>
      </c>
      <c r="G81" s="477" t="s">
        <v>127</v>
      </c>
      <c r="H81" s="493">
        <v>5000</v>
      </c>
      <c r="I81" s="500">
        <v>5000</v>
      </c>
      <c r="J81" s="812">
        <f t="shared" si="1"/>
        <v>1</v>
      </c>
    </row>
    <row r="82" spans="2:10" ht="20.25" customHeight="1" thickBot="1">
      <c r="B82" s="918"/>
      <c r="C82" s="927"/>
      <c r="D82" s="922" t="s">
        <v>373</v>
      </c>
      <c r="E82" s="923"/>
      <c r="F82" s="923"/>
      <c r="G82" s="924"/>
      <c r="H82" s="821">
        <f>SUM(H76:H81)</f>
        <v>29778.23</v>
      </c>
      <c r="I82" s="822">
        <f>SUM(I76:I81)</f>
        <v>29759.07</v>
      </c>
      <c r="J82" s="814">
        <f>I82/H82</f>
        <v>0.9993565769355667</v>
      </c>
    </row>
    <row r="83" spans="2:10" ht="20.25" customHeight="1">
      <c r="B83" s="916" t="s">
        <v>321</v>
      </c>
      <c r="C83" s="925" t="s">
        <v>322</v>
      </c>
      <c r="D83" s="806">
        <v>921</v>
      </c>
      <c r="E83" s="807">
        <v>92195</v>
      </c>
      <c r="F83" s="807">
        <v>4210</v>
      </c>
      <c r="G83" s="808" t="s">
        <v>127</v>
      </c>
      <c r="H83" s="823">
        <v>7920.22</v>
      </c>
      <c r="I83" s="810">
        <v>7920.22</v>
      </c>
      <c r="J83" s="811">
        <f t="shared" si="1"/>
        <v>1</v>
      </c>
    </row>
    <row r="84" spans="2:10" ht="20.25" customHeight="1">
      <c r="B84" s="917"/>
      <c r="C84" s="926"/>
      <c r="D84" s="469">
        <v>921</v>
      </c>
      <c r="E84" s="470">
        <v>92195</v>
      </c>
      <c r="F84" s="470">
        <v>4300</v>
      </c>
      <c r="G84" s="477" t="s">
        <v>111</v>
      </c>
      <c r="H84" s="490">
        <v>8000</v>
      </c>
      <c r="I84" s="500">
        <v>8000</v>
      </c>
      <c r="J84" s="812">
        <f t="shared" si="1"/>
        <v>1</v>
      </c>
    </row>
    <row r="85" spans="2:10" ht="19.5" customHeight="1" thickBot="1">
      <c r="B85" s="918"/>
      <c r="C85" s="927"/>
      <c r="D85" s="922" t="s">
        <v>373</v>
      </c>
      <c r="E85" s="923"/>
      <c r="F85" s="923"/>
      <c r="G85" s="924"/>
      <c r="H85" s="821">
        <f>SUM(H83:H84)</f>
        <v>15920.220000000001</v>
      </c>
      <c r="I85" s="822">
        <f>SUM(I83:I84)</f>
        <v>15920.220000000001</v>
      </c>
      <c r="J85" s="814">
        <f>I85/H85</f>
        <v>1</v>
      </c>
    </row>
    <row r="86" spans="2:10" ht="21.75" customHeight="1">
      <c r="B86" s="916" t="s">
        <v>323</v>
      </c>
      <c r="C86" s="925" t="s">
        <v>324</v>
      </c>
      <c r="D86" s="806">
        <v>400</v>
      </c>
      <c r="E86" s="807">
        <v>40003</v>
      </c>
      <c r="F86" s="835" t="s">
        <v>110</v>
      </c>
      <c r="G86" s="833" t="s">
        <v>111</v>
      </c>
      <c r="H86" s="819">
        <v>2774</v>
      </c>
      <c r="I86" s="810">
        <v>2773.72</v>
      </c>
      <c r="J86" s="811">
        <f>I86/H86</f>
        <v>0.9998990627253064</v>
      </c>
    </row>
    <row r="87" spans="2:10" ht="21.75" customHeight="1">
      <c r="B87" s="917"/>
      <c r="C87" s="926"/>
      <c r="D87" s="469">
        <v>921</v>
      </c>
      <c r="E87" s="470">
        <v>92195</v>
      </c>
      <c r="F87" s="470">
        <v>4210</v>
      </c>
      <c r="G87" s="477" t="s">
        <v>127</v>
      </c>
      <c r="H87" s="488">
        <v>4910.25</v>
      </c>
      <c r="I87" s="502">
        <v>4943.4</v>
      </c>
      <c r="J87" s="820">
        <f>I87/H87</f>
        <v>1.0067511837482817</v>
      </c>
    </row>
    <row r="88" spans="2:10" ht="21.75" customHeight="1">
      <c r="B88" s="917"/>
      <c r="C88" s="926"/>
      <c r="D88" s="469">
        <v>921</v>
      </c>
      <c r="E88" s="470">
        <v>92195</v>
      </c>
      <c r="F88" s="486" t="s">
        <v>110</v>
      </c>
      <c r="G88" s="487" t="s">
        <v>111</v>
      </c>
      <c r="H88" s="488">
        <v>5500</v>
      </c>
      <c r="I88" s="502">
        <v>5500</v>
      </c>
      <c r="J88" s="820">
        <f>I88/H88</f>
        <v>1</v>
      </c>
    </row>
    <row r="89" spans="2:10" ht="19.5" customHeight="1">
      <c r="B89" s="917"/>
      <c r="C89" s="926"/>
      <c r="D89" s="469">
        <v>926</v>
      </c>
      <c r="E89" s="470">
        <v>92605</v>
      </c>
      <c r="F89" s="491">
        <v>4210</v>
      </c>
      <c r="G89" s="477" t="s">
        <v>127</v>
      </c>
      <c r="H89" s="490">
        <v>9500</v>
      </c>
      <c r="I89" s="500">
        <v>9500</v>
      </c>
      <c r="J89" s="812">
        <f t="shared" si="1"/>
        <v>1</v>
      </c>
    </row>
    <row r="90" spans="2:15" ht="19.5" customHeight="1" thickBot="1">
      <c r="B90" s="917"/>
      <c r="C90" s="926"/>
      <c r="D90" s="928" t="s">
        <v>373</v>
      </c>
      <c r="E90" s="929"/>
      <c r="F90" s="929"/>
      <c r="G90" s="930"/>
      <c r="H90" s="817">
        <f>SUM(H86:H89)</f>
        <v>22684.25</v>
      </c>
      <c r="I90" s="818">
        <f>SUM(I86:I89)</f>
        <v>22717.12</v>
      </c>
      <c r="J90" s="816">
        <f>I90/H90</f>
        <v>1.00144902300054</v>
      </c>
      <c r="O90" s="4"/>
    </row>
    <row r="91" spans="2:10" ht="22.5" customHeight="1">
      <c r="B91" s="916" t="s">
        <v>325</v>
      </c>
      <c r="C91" s="925" t="s">
        <v>326</v>
      </c>
      <c r="D91" s="806">
        <v>921</v>
      </c>
      <c r="E91" s="807">
        <v>92195</v>
      </c>
      <c r="F91" s="807">
        <v>4210</v>
      </c>
      <c r="G91" s="808" t="s">
        <v>127</v>
      </c>
      <c r="H91" s="823">
        <v>10198.78</v>
      </c>
      <c r="I91" s="810">
        <v>10198.78</v>
      </c>
      <c r="J91" s="811">
        <f t="shared" si="1"/>
        <v>1</v>
      </c>
    </row>
    <row r="92" spans="2:10" ht="22.5" customHeight="1">
      <c r="B92" s="917"/>
      <c r="C92" s="926"/>
      <c r="D92" s="469">
        <v>926</v>
      </c>
      <c r="E92" s="470">
        <v>92605</v>
      </c>
      <c r="F92" s="491">
        <v>4210</v>
      </c>
      <c r="G92" s="477" t="s">
        <v>127</v>
      </c>
      <c r="H92" s="483">
        <v>7000</v>
      </c>
      <c r="I92" s="500">
        <v>7000</v>
      </c>
      <c r="J92" s="812">
        <f t="shared" si="1"/>
        <v>1</v>
      </c>
    </row>
    <row r="93" spans="2:10" ht="19.5" customHeight="1" thickBot="1">
      <c r="B93" s="918"/>
      <c r="C93" s="927"/>
      <c r="D93" s="922" t="s">
        <v>373</v>
      </c>
      <c r="E93" s="923"/>
      <c r="F93" s="923"/>
      <c r="G93" s="924"/>
      <c r="H93" s="821">
        <f>SUM(H91:H92)</f>
        <v>17198.78</v>
      </c>
      <c r="I93" s="821">
        <f>SUM(I91:I92)</f>
        <v>17198.78</v>
      </c>
      <c r="J93" s="814">
        <f>I93/H93</f>
        <v>1</v>
      </c>
    </row>
    <row r="94" spans="2:10" ht="23.25" customHeight="1">
      <c r="B94" s="937" t="s">
        <v>327</v>
      </c>
      <c r="C94" s="925" t="s">
        <v>328</v>
      </c>
      <c r="D94" s="806">
        <v>600</v>
      </c>
      <c r="E94" s="807">
        <v>60016</v>
      </c>
      <c r="F94" s="807">
        <v>4270</v>
      </c>
      <c r="G94" s="808" t="s">
        <v>154</v>
      </c>
      <c r="H94" s="836">
        <v>3584.52</v>
      </c>
      <c r="I94" s="837">
        <v>3584.52</v>
      </c>
      <c r="J94" s="838">
        <f t="shared" si="1"/>
        <v>1</v>
      </c>
    </row>
    <row r="95" spans="2:10" ht="23.25" customHeight="1">
      <c r="B95" s="938"/>
      <c r="C95" s="926"/>
      <c r="D95" s="471">
        <v>600</v>
      </c>
      <c r="E95" s="476">
        <v>60016</v>
      </c>
      <c r="F95" s="476">
        <v>6050</v>
      </c>
      <c r="G95" s="478" t="s">
        <v>113</v>
      </c>
      <c r="H95" s="490">
        <v>7000</v>
      </c>
      <c r="I95" s="500">
        <v>7000</v>
      </c>
      <c r="J95" s="812">
        <f t="shared" si="1"/>
        <v>1</v>
      </c>
    </row>
    <row r="96" spans="2:10" ht="23.25" customHeight="1">
      <c r="B96" s="938"/>
      <c r="C96" s="926"/>
      <c r="D96" s="469">
        <v>921</v>
      </c>
      <c r="E96" s="470">
        <v>92195</v>
      </c>
      <c r="F96" s="486" t="s">
        <v>110</v>
      </c>
      <c r="G96" s="487" t="s">
        <v>111</v>
      </c>
      <c r="H96" s="490">
        <v>1500</v>
      </c>
      <c r="I96" s="500">
        <v>863.54</v>
      </c>
      <c r="J96" s="839">
        <f t="shared" si="1"/>
        <v>0.5756933333333333</v>
      </c>
    </row>
    <row r="97" spans="2:10" ht="19.5" customHeight="1" thickBot="1">
      <c r="B97" s="939"/>
      <c r="C97" s="927"/>
      <c r="D97" s="922" t="s">
        <v>373</v>
      </c>
      <c r="E97" s="923"/>
      <c r="F97" s="923"/>
      <c r="G97" s="924"/>
      <c r="H97" s="813">
        <f>SUM(H94:H96)</f>
        <v>12084.52</v>
      </c>
      <c r="I97" s="840">
        <f>SUM(I94:I96)</f>
        <v>11448.060000000001</v>
      </c>
      <c r="J97" s="814">
        <f>I97/H97</f>
        <v>0.947332620575745</v>
      </c>
    </row>
    <row r="98" spans="2:10" ht="22.5" customHeight="1">
      <c r="B98" s="913" t="s">
        <v>287</v>
      </c>
      <c r="C98" s="914"/>
      <c r="D98" s="914"/>
      <c r="E98" s="914"/>
      <c r="F98" s="914"/>
      <c r="G98" s="370"/>
      <c r="H98" s="371">
        <f>H13+H18+H23+H29+H35+H39+H45+H50+H55+H62+H68+H75+H82+H85+H90+H93+H97</f>
        <v>426999.9900000001</v>
      </c>
      <c r="I98" s="371">
        <f>I13+I18+I23+I29+I35+I39+I45+I50+I55+I62+I68+I75+I82+I85+I90+I93+I97</f>
        <v>423176.42</v>
      </c>
      <c r="J98" s="372">
        <f t="shared" si="1"/>
        <v>0.9910455033031731</v>
      </c>
    </row>
    <row r="101" ht="12.75" customHeight="1">
      <c r="I101" s="369"/>
    </row>
    <row r="102" spans="3:4" ht="12.75" customHeight="1">
      <c r="C102" s="4"/>
      <c r="D102" s="171"/>
    </row>
    <row r="103" ht="12.75" customHeight="1">
      <c r="C103" s="4"/>
    </row>
    <row r="109" ht="13.5">
      <c r="H109" s="182"/>
    </row>
    <row r="197" ht="13.5">
      <c r="G197" s="2"/>
    </row>
    <row r="203" spans="6:7" ht="13.5">
      <c r="F203" s="375"/>
      <c r="G203" s="375"/>
    </row>
  </sheetData>
  <sheetProtection/>
  <mergeCells count="53">
    <mergeCell ref="B91:B93"/>
    <mergeCell ref="B94:B97"/>
    <mergeCell ref="C94:C97"/>
    <mergeCell ref="D97:G97"/>
    <mergeCell ref="B86:B90"/>
    <mergeCell ref="C86:C90"/>
    <mergeCell ref="D90:G90"/>
    <mergeCell ref="D93:G93"/>
    <mergeCell ref="C91:C93"/>
    <mergeCell ref="D75:G75"/>
    <mergeCell ref="B76:B82"/>
    <mergeCell ref="C76:C82"/>
    <mergeCell ref="D82:G82"/>
    <mergeCell ref="B83:B85"/>
    <mergeCell ref="C83:C85"/>
    <mergeCell ref="D85:G85"/>
    <mergeCell ref="B69:B75"/>
    <mergeCell ref="C69:C75"/>
    <mergeCell ref="B56:B62"/>
    <mergeCell ref="C56:C62"/>
    <mergeCell ref="D62:G62"/>
    <mergeCell ref="B63:B68"/>
    <mergeCell ref="C63:C68"/>
    <mergeCell ref="D68:G68"/>
    <mergeCell ref="B46:B50"/>
    <mergeCell ref="C46:C50"/>
    <mergeCell ref="D50:G50"/>
    <mergeCell ref="B51:B55"/>
    <mergeCell ref="C51:C55"/>
    <mergeCell ref="D55:G55"/>
    <mergeCell ref="B36:B39"/>
    <mergeCell ref="C36:C39"/>
    <mergeCell ref="D39:G39"/>
    <mergeCell ref="B40:B45"/>
    <mergeCell ref="C40:C45"/>
    <mergeCell ref="D45:G45"/>
    <mergeCell ref="C19:C23"/>
    <mergeCell ref="D23:G23"/>
    <mergeCell ref="B30:B35"/>
    <mergeCell ref="C30:C35"/>
    <mergeCell ref="D35:G35"/>
    <mergeCell ref="B24:B29"/>
    <mergeCell ref="C24:C29"/>
    <mergeCell ref="B98:F98"/>
    <mergeCell ref="E3:G3"/>
    <mergeCell ref="B7:B13"/>
    <mergeCell ref="C7:C13"/>
    <mergeCell ref="D13:G13"/>
    <mergeCell ref="B14:B18"/>
    <mergeCell ref="C14:C18"/>
    <mergeCell ref="D18:G18"/>
    <mergeCell ref="D29:G29"/>
    <mergeCell ref="B19:B23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70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2" width="4.3984375" style="0" customWidth="1"/>
    <col min="3" max="3" width="6" style="0" customWidth="1"/>
    <col min="4" max="4" width="6.19921875" style="0" customWidth="1"/>
    <col min="5" max="5" width="33.69921875" style="0" customWidth="1"/>
    <col min="6" max="6" width="13.59765625" style="0" customWidth="1"/>
    <col min="7" max="7" width="13.19921875" style="0" customWidth="1"/>
    <col min="8" max="8" width="8.3984375" style="0" customWidth="1"/>
    <col min="9" max="9" width="1.390625" style="0" customWidth="1"/>
  </cols>
  <sheetData>
    <row r="2" spans="2:7" ht="17.25">
      <c r="B2" s="66"/>
      <c r="D2" s="156"/>
      <c r="G2" s="3" t="s">
        <v>333</v>
      </c>
    </row>
    <row r="3" spans="2:5" ht="13.5">
      <c r="B3" s="66"/>
      <c r="C3" s="66"/>
      <c r="D3" s="66"/>
      <c r="E3" s="66"/>
    </row>
    <row r="4" spans="2:8" ht="48.75" customHeight="1">
      <c r="B4" s="940" t="s">
        <v>541</v>
      </c>
      <c r="C4" s="940"/>
      <c r="D4" s="940"/>
      <c r="E4" s="940"/>
      <c r="F4" s="940"/>
      <c r="G4" s="940"/>
      <c r="H4" s="940"/>
    </row>
    <row r="5" spans="2:8" ht="13.5" customHeight="1">
      <c r="B5" s="131"/>
      <c r="C5" s="131"/>
      <c r="D5" s="131"/>
      <c r="E5" s="131"/>
      <c r="F5" s="99"/>
      <c r="G5" s="99"/>
      <c r="H5" s="163" t="s">
        <v>6</v>
      </c>
    </row>
    <row r="6" spans="2:8" ht="13.5" customHeight="1" thickBot="1">
      <c r="B6" s="159" t="s">
        <v>1</v>
      </c>
      <c r="C6" s="159" t="s">
        <v>2</v>
      </c>
      <c r="D6" s="159" t="s">
        <v>3</v>
      </c>
      <c r="E6" s="1"/>
      <c r="F6" s="160" t="s">
        <v>5</v>
      </c>
      <c r="G6" s="160" t="s">
        <v>6</v>
      </c>
      <c r="H6" s="164" t="s">
        <v>288</v>
      </c>
    </row>
    <row r="7" spans="2:8" s="157" customFormat="1" ht="19.5" customHeight="1" thickBot="1">
      <c r="B7" s="328" t="s">
        <v>119</v>
      </c>
      <c r="C7" s="329"/>
      <c r="D7" s="329"/>
      <c r="E7" s="403" t="s">
        <v>120</v>
      </c>
      <c r="F7" s="237">
        <f>F8+F11</f>
        <v>526500</v>
      </c>
      <c r="G7" s="237">
        <f>G8+G11</f>
        <v>418034.83999999997</v>
      </c>
      <c r="H7" s="238">
        <f aca="true" t="shared" si="0" ref="H7:H18">G7/F7</f>
        <v>0.7939883000949667</v>
      </c>
    </row>
    <row r="8" spans="2:8" s="157" customFormat="1" ht="18" customHeight="1">
      <c r="B8" s="626"/>
      <c r="C8" s="880" t="s">
        <v>121</v>
      </c>
      <c r="D8" s="684"/>
      <c r="E8" s="685" t="s">
        <v>122</v>
      </c>
      <c r="F8" s="686">
        <f>F9+F10</f>
        <v>305000</v>
      </c>
      <c r="G8" s="686">
        <f>G9+G10</f>
        <v>196925.84</v>
      </c>
      <c r="H8" s="687">
        <f t="shared" si="0"/>
        <v>0.6456584918032787</v>
      </c>
    </row>
    <row r="9" spans="2:8" s="157" customFormat="1" ht="39.75" customHeight="1">
      <c r="B9" s="879"/>
      <c r="C9" s="769"/>
      <c r="D9" s="881" t="s">
        <v>466</v>
      </c>
      <c r="E9" s="702" t="s">
        <v>467</v>
      </c>
      <c r="F9" s="703">
        <v>205000</v>
      </c>
      <c r="G9" s="792">
        <v>196925.84</v>
      </c>
      <c r="H9" s="704">
        <f t="shared" si="0"/>
        <v>0.9606138536585366</v>
      </c>
    </row>
    <row r="10" spans="2:8" s="157" customFormat="1" ht="56.25" customHeight="1">
      <c r="B10" s="628"/>
      <c r="C10" s="203"/>
      <c r="D10" s="874" t="s">
        <v>557</v>
      </c>
      <c r="E10" s="766" t="s">
        <v>558</v>
      </c>
      <c r="F10" s="703">
        <v>100000</v>
      </c>
      <c r="G10" s="792">
        <v>0</v>
      </c>
      <c r="H10" s="704">
        <v>0</v>
      </c>
    </row>
    <row r="11" spans="2:8" s="157" customFormat="1" ht="18" customHeight="1">
      <c r="B11" s="628"/>
      <c r="C11" s="688">
        <v>60014</v>
      </c>
      <c r="D11" s="689"/>
      <c r="E11" s="690" t="s">
        <v>123</v>
      </c>
      <c r="F11" s="691">
        <f>F12</f>
        <v>221500</v>
      </c>
      <c r="G11" s="691">
        <f>G12</f>
        <v>221109</v>
      </c>
      <c r="H11" s="692">
        <f t="shared" si="0"/>
        <v>0.9982347629796839</v>
      </c>
    </row>
    <row r="12" spans="2:8" s="157" customFormat="1" ht="52.5" customHeight="1" thickBot="1">
      <c r="B12" s="355"/>
      <c r="C12" s="577"/>
      <c r="D12" s="705">
        <v>6300</v>
      </c>
      <c r="E12" s="702" t="s">
        <v>372</v>
      </c>
      <c r="F12" s="703">
        <v>221500</v>
      </c>
      <c r="G12" s="703">
        <v>221109</v>
      </c>
      <c r="H12" s="706">
        <f t="shared" si="0"/>
        <v>0.9982347629796839</v>
      </c>
    </row>
    <row r="13" spans="2:8" ht="30" customHeight="1" thickBot="1">
      <c r="B13" s="328" t="s">
        <v>99</v>
      </c>
      <c r="C13" s="329"/>
      <c r="D13" s="329"/>
      <c r="E13" s="403" t="s">
        <v>100</v>
      </c>
      <c r="F13" s="239">
        <f>F14+F16</f>
        <v>1462000</v>
      </c>
      <c r="G13" s="239">
        <f>G14+G16</f>
        <v>1462000</v>
      </c>
      <c r="H13" s="238">
        <f t="shared" si="0"/>
        <v>1</v>
      </c>
    </row>
    <row r="14" spans="2:8" ht="18" customHeight="1">
      <c r="B14" s="631"/>
      <c r="C14" s="696" t="s">
        <v>386</v>
      </c>
      <c r="D14" s="697"/>
      <c r="E14" s="698" t="s">
        <v>387</v>
      </c>
      <c r="F14" s="699">
        <f>F15</f>
        <v>335000</v>
      </c>
      <c r="G14" s="699">
        <f>G15</f>
        <v>335000</v>
      </c>
      <c r="H14" s="693">
        <f t="shared" si="0"/>
        <v>1</v>
      </c>
    </row>
    <row r="15" spans="2:8" ht="26.25" customHeight="1">
      <c r="B15" s="635"/>
      <c r="C15" s="21"/>
      <c r="D15" s="710" t="s">
        <v>241</v>
      </c>
      <c r="E15" s="711" t="s">
        <v>221</v>
      </c>
      <c r="F15" s="712">
        <v>335000</v>
      </c>
      <c r="G15" s="792">
        <v>335000</v>
      </c>
      <c r="H15" s="709">
        <f t="shared" si="0"/>
        <v>1</v>
      </c>
    </row>
    <row r="16" spans="2:8" ht="18" customHeight="1">
      <c r="B16" s="405"/>
      <c r="C16" s="694" t="s">
        <v>222</v>
      </c>
      <c r="D16" s="695"/>
      <c r="E16" s="690" t="s">
        <v>223</v>
      </c>
      <c r="F16" s="700">
        <f>F17</f>
        <v>1127000</v>
      </c>
      <c r="G16" s="700">
        <f>G17</f>
        <v>1127000</v>
      </c>
      <c r="H16" s="701">
        <f t="shared" si="0"/>
        <v>1</v>
      </c>
    </row>
    <row r="17" spans="2:8" ht="23.25" thickBot="1">
      <c r="B17" s="636"/>
      <c r="C17" s="624"/>
      <c r="D17" s="713">
        <v>2480</v>
      </c>
      <c r="E17" s="714" t="s">
        <v>221</v>
      </c>
      <c r="F17" s="715">
        <v>1127000</v>
      </c>
      <c r="G17" s="715">
        <v>1127000</v>
      </c>
      <c r="H17" s="707">
        <f t="shared" si="0"/>
        <v>1</v>
      </c>
    </row>
    <row r="18" spans="2:8" ht="26.25" customHeight="1" thickBot="1">
      <c r="B18" s="941" t="s">
        <v>287</v>
      </c>
      <c r="C18" s="942"/>
      <c r="D18" s="942"/>
      <c r="E18" s="943"/>
      <c r="F18" s="400">
        <f>F7+F13</f>
        <v>1988500</v>
      </c>
      <c r="G18" s="400">
        <f>G7+G13</f>
        <v>1880034.8399999999</v>
      </c>
      <c r="H18" s="401">
        <f t="shared" si="0"/>
        <v>0.9454537792305757</v>
      </c>
    </row>
    <row r="24" ht="13.5">
      <c r="H24" s="178"/>
    </row>
    <row r="32" ht="13.5">
      <c r="E32" s="158"/>
    </row>
    <row r="112" ht="13.5">
      <c r="G112" s="66"/>
    </row>
    <row r="170" spans="6:7" ht="13.5">
      <c r="F170" s="374"/>
      <c r="G170" s="374"/>
    </row>
  </sheetData>
  <sheetProtection/>
  <mergeCells count="2">
    <mergeCell ref="B4:H4"/>
    <mergeCell ref="B18:E18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6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6.8984375" style="0" customWidth="1"/>
    <col min="6" max="6" width="13.69921875" style="0" customWidth="1"/>
    <col min="7" max="7" width="14.69921875" style="0" customWidth="1"/>
    <col min="8" max="8" width="9.09765625" style="0" customWidth="1"/>
    <col min="9" max="9" width="1.203125" style="0" customWidth="1"/>
  </cols>
  <sheetData>
    <row r="1" ht="13.5">
      <c r="B1" s="66"/>
    </row>
    <row r="2" ht="13.5">
      <c r="B2" s="66"/>
    </row>
    <row r="6" ht="15">
      <c r="G6" s="3" t="s">
        <v>368</v>
      </c>
    </row>
    <row r="7" ht="15">
      <c r="G7" s="3"/>
    </row>
    <row r="8" ht="15">
      <c r="G8" s="3"/>
    </row>
    <row r="9" ht="15">
      <c r="G9" s="3"/>
    </row>
    <row r="10" spans="5:6" ht="31.5" customHeight="1">
      <c r="E10" s="944" t="s">
        <v>542</v>
      </c>
      <c r="F10" s="944"/>
    </row>
    <row r="11" ht="15">
      <c r="E11" s="80"/>
    </row>
    <row r="12" ht="15">
      <c r="E12" s="80"/>
    </row>
    <row r="13" spans="2:8" ht="15">
      <c r="B13" s="97"/>
      <c r="C13" s="97"/>
      <c r="D13" s="80"/>
      <c r="F13" s="90"/>
      <c r="H13" s="178"/>
    </row>
    <row r="14" spans="2:8" ht="28.5" customHeight="1" thickBot="1">
      <c r="B14" s="98" t="s">
        <v>1</v>
      </c>
      <c r="C14" s="98" t="s">
        <v>2</v>
      </c>
      <c r="D14" s="98" t="s">
        <v>3</v>
      </c>
      <c r="E14" s="98" t="s">
        <v>4</v>
      </c>
      <c r="F14" s="98" t="s">
        <v>5</v>
      </c>
      <c r="G14" s="98" t="s">
        <v>6</v>
      </c>
      <c r="H14" s="99" t="s">
        <v>7</v>
      </c>
    </row>
    <row r="15" spans="2:8" ht="31.5" thickBot="1">
      <c r="B15" s="213" t="s">
        <v>99</v>
      </c>
      <c r="C15" s="214"/>
      <c r="D15" s="214"/>
      <c r="E15" s="215" t="s">
        <v>100</v>
      </c>
      <c r="F15" s="403">
        <f>F16+F18</f>
        <v>1462000</v>
      </c>
      <c r="G15" s="404">
        <f>G16+G18</f>
        <v>1462000</v>
      </c>
      <c r="H15" s="394">
        <f aca="true" t="shared" si="0" ref="H15:H20">G15/F15</f>
        <v>1</v>
      </c>
    </row>
    <row r="16" spans="2:8" ht="27">
      <c r="B16" s="631"/>
      <c r="C16" s="632" t="s">
        <v>386</v>
      </c>
      <c r="D16" s="633"/>
      <c r="E16" s="634" t="s">
        <v>387</v>
      </c>
      <c r="F16" s="637">
        <f>F17</f>
        <v>335000</v>
      </c>
      <c r="G16" s="637">
        <f>G17</f>
        <v>335000</v>
      </c>
      <c r="H16" s="627">
        <f t="shared" si="0"/>
        <v>1</v>
      </c>
    </row>
    <row r="17" spans="2:8" ht="26.25">
      <c r="B17" s="635"/>
      <c r="C17" s="21"/>
      <c r="D17" s="532" t="s">
        <v>241</v>
      </c>
      <c r="E17" s="10" t="s">
        <v>365</v>
      </c>
      <c r="F17" s="53">
        <v>335000</v>
      </c>
      <c r="G17" s="11">
        <v>335000</v>
      </c>
      <c r="H17" s="196">
        <f t="shared" si="0"/>
        <v>1</v>
      </c>
    </row>
    <row r="18" spans="2:8" ht="30" customHeight="1">
      <c r="B18" s="630"/>
      <c r="C18" s="203" t="s">
        <v>222</v>
      </c>
      <c r="D18" s="223"/>
      <c r="E18" s="224" t="s">
        <v>223</v>
      </c>
      <c r="F18" s="264">
        <f>F19</f>
        <v>1127000</v>
      </c>
      <c r="G18" s="264">
        <f>G19</f>
        <v>1127000</v>
      </c>
      <c r="H18" s="236">
        <f t="shared" si="0"/>
        <v>1</v>
      </c>
    </row>
    <row r="19" spans="2:8" ht="30" customHeight="1" thickBot="1">
      <c r="B19" s="638"/>
      <c r="C19" s="639"/>
      <c r="D19" s="377" t="s">
        <v>241</v>
      </c>
      <c r="E19" s="378" t="s">
        <v>365</v>
      </c>
      <c r="F19" s="640">
        <v>1127000</v>
      </c>
      <c r="G19" s="640">
        <v>1127000</v>
      </c>
      <c r="H19" s="364">
        <f t="shared" si="0"/>
        <v>1</v>
      </c>
    </row>
    <row r="20" spans="2:8" ht="30" customHeight="1" thickBot="1">
      <c r="B20" s="575"/>
      <c r="C20" s="576"/>
      <c r="D20" s="576"/>
      <c r="E20" s="398" t="s">
        <v>242</v>
      </c>
      <c r="F20" s="458">
        <f>F15</f>
        <v>1462000</v>
      </c>
      <c r="G20" s="458">
        <f>G15</f>
        <v>1462000</v>
      </c>
      <c r="H20" s="253">
        <f t="shared" si="0"/>
        <v>1</v>
      </c>
    </row>
    <row r="77" ht="15.75" customHeight="1">
      <c r="E77" s="69"/>
    </row>
    <row r="84" ht="15.75" customHeight="1">
      <c r="E84" s="69"/>
    </row>
    <row r="94" spans="2:8" ht="13.5">
      <c r="B94" s="136"/>
      <c r="C94" s="136"/>
      <c r="D94" s="136"/>
      <c r="E94" s="136"/>
      <c r="F94" s="136"/>
      <c r="G94" s="136"/>
      <c r="H94" s="136"/>
    </row>
    <row r="128" ht="13.5">
      <c r="G128" s="66"/>
    </row>
    <row r="352" spans="5:7" ht="15">
      <c r="E352" s="78"/>
      <c r="F352" s="100"/>
      <c r="G352" s="100"/>
    </row>
    <row r="353" spans="6:7" ht="13.5">
      <c r="F353" s="66"/>
      <c r="G353" s="66"/>
    </row>
    <row r="354" spans="6:7" ht="13.5">
      <c r="F354" s="66"/>
      <c r="G354" s="66"/>
    </row>
    <row r="383" ht="15">
      <c r="E383" s="148"/>
    </row>
    <row r="386" ht="13.5">
      <c r="E386" s="150"/>
    </row>
  </sheetData>
  <sheetProtection/>
  <mergeCells count="1">
    <mergeCell ref="E10:F1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72"/>
  <sheetViews>
    <sheetView zoomScalePageLayoutView="0" workbookViewId="0" topLeftCell="A43">
      <selection activeCell="G18" sqref="G18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" style="0" customWidth="1"/>
    <col min="6" max="6" width="13.09765625" style="0" customWidth="1"/>
    <col min="7" max="7" width="13.5" style="0" customWidth="1"/>
    <col min="8" max="8" width="10.59765625" style="0" customWidth="1"/>
    <col min="9" max="9" width="8.59765625" style="0" customWidth="1"/>
  </cols>
  <sheetData>
    <row r="2" spans="2:7" ht="17.25">
      <c r="B2" s="66"/>
      <c r="D2" s="156"/>
      <c r="G2" s="3" t="s">
        <v>369</v>
      </c>
    </row>
    <row r="3" spans="2:5" ht="13.5">
      <c r="B3" s="66"/>
      <c r="C3" s="66"/>
      <c r="D3" s="66"/>
      <c r="E3" s="66"/>
    </row>
    <row r="4" spans="2:8" ht="48.75" customHeight="1">
      <c r="B4" s="945" t="s">
        <v>543</v>
      </c>
      <c r="C4" s="945"/>
      <c r="D4" s="945"/>
      <c r="E4" s="945"/>
      <c r="F4" s="945"/>
      <c r="G4" s="945"/>
      <c r="H4" s="945"/>
    </row>
    <row r="5" spans="2:8" ht="13.5" customHeight="1">
      <c r="B5" s="131"/>
      <c r="C5" s="131"/>
      <c r="D5" s="131"/>
      <c r="E5" s="131"/>
      <c r="F5" s="99"/>
      <c r="G5" s="99"/>
      <c r="H5" s="163" t="s">
        <v>6</v>
      </c>
    </row>
    <row r="6" spans="2:8" ht="13.5" customHeight="1" thickBot="1">
      <c r="B6" s="159" t="s">
        <v>1</v>
      </c>
      <c r="C6" s="159" t="s">
        <v>2</v>
      </c>
      <c r="D6" s="159" t="s">
        <v>3</v>
      </c>
      <c r="E6" s="1"/>
      <c r="F6" s="160" t="s">
        <v>5</v>
      </c>
      <c r="G6" s="160" t="s">
        <v>6</v>
      </c>
      <c r="H6" s="164" t="s">
        <v>288</v>
      </c>
    </row>
    <row r="7" spans="2:8" ht="31.5" customHeight="1" thickBot="1">
      <c r="B7" s="328" t="s">
        <v>163</v>
      </c>
      <c r="C7" s="329"/>
      <c r="D7" s="329"/>
      <c r="E7" s="215" t="s">
        <v>378</v>
      </c>
      <c r="F7" s="330">
        <f>F8</f>
        <v>22000</v>
      </c>
      <c r="G7" s="330">
        <f>G8</f>
        <v>6775</v>
      </c>
      <c r="H7" s="238">
        <f>G7/F7</f>
        <v>0.3079545454545455</v>
      </c>
    </row>
    <row r="8" spans="2:8" ht="21" customHeight="1">
      <c r="B8" s="645"/>
      <c r="C8" s="641" t="s">
        <v>165</v>
      </c>
      <c r="D8" s="353"/>
      <c r="E8" s="354" t="s">
        <v>238</v>
      </c>
      <c r="F8" s="387">
        <f>F9</f>
        <v>22000</v>
      </c>
      <c r="G8" s="387">
        <f>G9</f>
        <v>6775</v>
      </c>
      <c r="H8" s="388">
        <f aca="true" t="shared" si="0" ref="H8:H38">G8/F8</f>
        <v>0.3079545454545455</v>
      </c>
    </row>
    <row r="9" spans="2:8" ht="25.5" customHeight="1" thickBot="1">
      <c r="B9" s="646"/>
      <c r="C9" s="642"/>
      <c r="D9" s="361" t="s">
        <v>351</v>
      </c>
      <c r="E9" s="362" t="s">
        <v>352</v>
      </c>
      <c r="F9" s="363">
        <v>22000</v>
      </c>
      <c r="G9" s="363">
        <v>6775</v>
      </c>
      <c r="H9" s="364">
        <f t="shared" si="0"/>
        <v>0.3079545454545455</v>
      </c>
    </row>
    <row r="10" spans="2:8" s="157" customFormat="1" ht="21" customHeight="1" thickBot="1">
      <c r="B10" s="213" t="s">
        <v>182</v>
      </c>
      <c r="C10" s="214"/>
      <c r="D10" s="214"/>
      <c r="E10" s="215" t="s">
        <v>183</v>
      </c>
      <c r="F10" s="343">
        <f>F11+F15</f>
        <v>11000</v>
      </c>
      <c r="G10" s="343">
        <f>G11+G15</f>
        <v>10600</v>
      </c>
      <c r="H10" s="385">
        <f t="shared" si="0"/>
        <v>0.9636363636363636</v>
      </c>
    </row>
    <row r="11" spans="2:10" s="157" customFormat="1" ht="21" customHeight="1">
      <c r="B11" s="647"/>
      <c r="C11" s="633" t="s">
        <v>186</v>
      </c>
      <c r="D11" s="648"/>
      <c r="E11" s="634" t="s">
        <v>187</v>
      </c>
      <c r="F11" s="649">
        <f>SUM(F12:F14)</f>
        <v>10000</v>
      </c>
      <c r="G11" s="649">
        <f>SUM(G12:G14)</f>
        <v>10000</v>
      </c>
      <c r="H11" s="388">
        <f t="shared" si="0"/>
        <v>1</v>
      </c>
      <c r="I11" s="69"/>
      <c r="J11" s="69"/>
    </row>
    <row r="12" spans="2:8" s="157" customFormat="1" ht="55.5" customHeight="1">
      <c r="B12" s="355"/>
      <c r="C12" s="625"/>
      <c r="D12" s="643" t="s">
        <v>31</v>
      </c>
      <c r="E12" s="194" t="s">
        <v>389</v>
      </c>
      <c r="F12" s="162">
        <v>4000</v>
      </c>
      <c r="G12" s="162">
        <v>4000</v>
      </c>
      <c r="H12" s="165">
        <f t="shared" si="0"/>
        <v>1</v>
      </c>
    </row>
    <row r="13" spans="2:8" s="157" customFormat="1" ht="55.5" customHeight="1">
      <c r="B13" s="355"/>
      <c r="C13" s="625"/>
      <c r="D13" s="643" t="s">
        <v>31</v>
      </c>
      <c r="E13" s="194" t="s">
        <v>390</v>
      </c>
      <c r="F13" s="340">
        <v>4000</v>
      </c>
      <c r="G13" s="162">
        <v>4000</v>
      </c>
      <c r="H13" s="165">
        <f t="shared" si="0"/>
        <v>1</v>
      </c>
    </row>
    <row r="14" spans="2:8" s="157" customFormat="1" ht="55.5" customHeight="1">
      <c r="B14" s="355"/>
      <c r="C14" s="625"/>
      <c r="D14" s="643" t="s">
        <v>31</v>
      </c>
      <c r="E14" s="194" t="s">
        <v>475</v>
      </c>
      <c r="F14" s="340">
        <v>2000</v>
      </c>
      <c r="G14" s="162">
        <v>2000</v>
      </c>
      <c r="H14" s="165">
        <f t="shared" si="0"/>
        <v>1</v>
      </c>
    </row>
    <row r="15" spans="2:8" s="157" customFormat="1" ht="22.5" customHeight="1">
      <c r="B15" s="736"/>
      <c r="C15" s="737">
        <v>85195</v>
      </c>
      <c r="D15" s="667"/>
      <c r="E15" s="224" t="s">
        <v>14</v>
      </c>
      <c r="F15" s="738">
        <f>F16+F17</f>
        <v>1000</v>
      </c>
      <c r="G15" s="738">
        <f>G16+G17</f>
        <v>600</v>
      </c>
      <c r="H15" s="863">
        <f t="shared" si="0"/>
        <v>0.6</v>
      </c>
    </row>
    <row r="16" spans="2:8" s="157" customFormat="1" ht="45.75">
      <c r="B16" s="736"/>
      <c r="C16" s="607"/>
      <c r="D16" s="643" t="s">
        <v>31</v>
      </c>
      <c r="E16" s="194" t="s">
        <v>389</v>
      </c>
      <c r="F16" s="802">
        <v>600</v>
      </c>
      <c r="G16" s="802">
        <v>600</v>
      </c>
      <c r="H16" s="165">
        <f t="shared" si="0"/>
        <v>1</v>
      </c>
    </row>
    <row r="17" spans="2:8" s="157" customFormat="1" ht="40.5" customHeight="1" thickBot="1">
      <c r="B17" s="629"/>
      <c r="C17" s="650"/>
      <c r="D17" s="25" t="s">
        <v>31</v>
      </c>
      <c r="E17" s="194" t="s">
        <v>399</v>
      </c>
      <c r="F17" s="734">
        <v>400</v>
      </c>
      <c r="G17" s="735">
        <v>0</v>
      </c>
      <c r="H17" s="661">
        <v>0</v>
      </c>
    </row>
    <row r="18" spans="2:8" s="157" customFormat="1" ht="31.5" customHeight="1" thickBot="1">
      <c r="B18" s="219" t="s">
        <v>201</v>
      </c>
      <c r="C18" s="389"/>
      <c r="D18" s="389"/>
      <c r="E18" s="221" t="s">
        <v>202</v>
      </c>
      <c r="F18" s="390">
        <f>F19</f>
        <v>7000</v>
      </c>
      <c r="G18" s="390">
        <f>G19</f>
        <v>7000</v>
      </c>
      <c r="H18" s="391">
        <f t="shared" si="0"/>
        <v>1</v>
      </c>
    </row>
    <row r="19" spans="2:8" s="157" customFormat="1" ht="21" customHeight="1">
      <c r="B19" s="652"/>
      <c r="C19" s="653" t="s">
        <v>203</v>
      </c>
      <c r="D19" s="633"/>
      <c r="E19" s="634" t="s">
        <v>14</v>
      </c>
      <c r="F19" s="520">
        <f>F20</f>
        <v>7000</v>
      </c>
      <c r="G19" s="520">
        <f>G20</f>
        <v>7000</v>
      </c>
      <c r="H19" s="388">
        <f t="shared" si="0"/>
        <v>1</v>
      </c>
    </row>
    <row r="20" spans="2:8" ht="52.5" customHeight="1" thickBot="1">
      <c r="B20" s="629"/>
      <c r="C20" s="654"/>
      <c r="D20" s="166" t="s">
        <v>31</v>
      </c>
      <c r="E20" s="651" t="s">
        <v>356</v>
      </c>
      <c r="F20" s="655">
        <v>7000</v>
      </c>
      <c r="G20" s="655">
        <v>7000</v>
      </c>
      <c r="H20" s="364">
        <f t="shared" si="0"/>
        <v>1</v>
      </c>
    </row>
    <row r="21" spans="2:8" ht="25.5" customHeight="1" thickBot="1">
      <c r="B21" s="213" t="s">
        <v>97</v>
      </c>
      <c r="C21" s="214"/>
      <c r="D21" s="214"/>
      <c r="E21" s="215" t="s">
        <v>98</v>
      </c>
      <c r="F21" s="390">
        <f>F22</f>
        <v>3000</v>
      </c>
      <c r="G21" s="390">
        <f>G22</f>
        <v>3000</v>
      </c>
      <c r="H21" s="391">
        <f t="shared" si="0"/>
        <v>1</v>
      </c>
    </row>
    <row r="22" spans="2:8" ht="21" customHeight="1">
      <c r="B22" s="805"/>
      <c r="C22" s="353" t="s">
        <v>218</v>
      </c>
      <c r="D22" s="386"/>
      <c r="E22" s="354" t="s">
        <v>14</v>
      </c>
      <c r="F22" s="520">
        <f>F23</f>
        <v>3000</v>
      </c>
      <c r="G22" s="520">
        <f>G23</f>
        <v>3000</v>
      </c>
      <c r="H22" s="388">
        <f t="shared" si="0"/>
        <v>1</v>
      </c>
    </row>
    <row r="23" spans="2:8" ht="52.5" customHeight="1" thickBot="1">
      <c r="B23" s="629"/>
      <c r="C23" s="803"/>
      <c r="D23" s="166" t="s">
        <v>31</v>
      </c>
      <c r="E23" s="651" t="s">
        <v>535</v>
      </c>
      <c r="F23" s="804">
        <v>3000</v>
      </c>
      <c r="G23" s="804">
        <v>3000</v>
      </c>
      <c r="H23" s="364">
        <f t="shared" si="0"/>
        <v>1</v>
      </c>
    </row>
    <row r="24" spans="2:8" ht="21" customHeight="1" thickBot="1">
      <c r="B24" s="213" t="s">
        <v>99</v>
      </c>
      <c r="C24" s="214"/>
      <c r="D24" s="214"/>
      <c r="E24" s="215" t="s">
        <v>100</v>
      </c>
      <c r="F24" s="425">
        <f>F25+F35</f>
        <v>90000</v>
      </c>
      <c r="G24" s="392">
        <f>G25</f>
        <v>86100</v>
      </c>
      <c r="H24" s="385">
        <f t="shared" si="0"/>
        <v>0.9566666666666667</v>
      </c>
    </row>
    <row r="25" spans="2:8" ht="21" customHeight="1">
      <c r="B25" s="656"/>
      <c r="C25" s="623" t="s">
        <v>219</v>
      </c>
      <c r="D25" s="386"/>
      <c r="E25" s="354" t="s">
        <v>220</v>
      </c>
      <c r="F25" s="410">
        <f>SUM(F26:F34)</f>
        <v>89000</v>
      </c>
      <c r="G25" s="410">
        <f>SUM(G26:G34)</f>
        <v>86100</v>
      </c>
      <c r="H25" s="411">
        <f t="shared" si="0"/>
        <v>0.9674157303370786</v>
      </c>
    </row>
    <row r="26" spans="2:8" ht="55.5" customHeight="1">
      <c r="B26" s="405"/>
      <c r="C26" s="644"/>
      <c r="D26" s="643" t="s">
        <v>31</v>
      </c>
      <c r="E26" s="194" t="s">
        <v>391</v>
      </c>
      <c r="F26" s="407">
        <v>7400</v>
      </c>
      <c r="G26" s="407">
        <v>7400</v>
      </c>
      <c r="H26" s="197">
        <f t="shared" si="0"/>
        <v>1</v>
      </c>
    </row>
    <row r="27" spans="2:8" ht="45.75" customHeight="1">
      <c r="B27" s="355"/>
      <c r="C27" s="625"/>
      <c r="D27" s="25" t="s">
        <v>31</v>
      </c>
      <c r="E27" s="194" t="s">
        <v>357</v>
      </c>
      <c r="F27" s="408">
        <v>2500</v>
      </c>
      <c r="G27" s="408">
        <v>2500</v>
      </c>
      <c r="H27" s="165">
        <f t="shared" si="0"/>
        <v>1</v>
      </c>
    </row>
    <row r="28" spans="2:8" ht="55.5" customHeight="1">
      <c r="B28" s="355"/>
      <c r="C28" s="625"/>
      <c r="D28" s="25" t="s">
        <v>31</v>
      </c>
      <c r="E28" s="194" t="s">
        <v>392</v>
      </c>
      <c r="F28" s="168">
        <v>18000</v>
      </c>
      <c r="G28" s="168">
        <v>18000</v>
      </c>
      <c r="H28" s="165">
        <f t="shared" si="0"/>
        <v>1</v>
      </c>
    </row>
    <row r="29" spans="2:8" ht="55.5" customHeight="1">
      <c r="B29" s="355"/>
      <c r="C29" s="625"/>
      <c r="D29" s="25" t="s">
        <v>31</v>
      </c>
      <c r="E29" s="194" t="s">
        <v>393</v>
      </c>
      <c r="F29" s="168">
        <v>25000</v>
      </c>
      <c r="G29" s="168">
        <v>25000</v>
      </c>
      <c r="H29" s="165">
        <f t="shared" si="0"/>
        <v>1</v>
      </c>
    </row>
    <row r="30" spans="2:8" ht="55.5" customHeight="1">
      <c r="B30" s="355"/>
      <c r="C30" s="625"/>
      <c r="D30" s="25" t="s">
        <v>31</v>
      </c>
      <c r="E30" s="194" t="s">
        <v>394</v>
      </c>
      <c r="F30" s="168">
        <v>13000</v>
      </c>
      <c r="G30" s="168">
        <v>13000</v>
      </c>
      <c r="H30" s="165">
        <f t="shared" si="0"/>
        <v>1</v>
      </c>
    </row>
    <row r="31" spans="2:8" ht="55.5" customHeight="1">
      <c r="B31" s="405"/>
      <c r="C31" s="406"/>
      <c r="D31" s="643" t="s">
        <v>31</v>
      </c>
      <c r="E31" s="194" t="s">
        <v>395</v>
      </c>
      <c r="F31" s="409">
        <v>4700</v>
      </c>
      <c r="G31" s="409">
        <v>4700</v>
      </c>
      <c r="H31" s="196">
        <f t="shared" si="0"/>
        <v>1</v>
      </c>
    </row>
    <row r="32" spans="2:8" ht="63" customHeight="1">
      <c r="B32" s="405"/>
      <c r="C32" s="406"/>
      <c r="D32" s="643" t="s">
        <v>31</v>
      </c>
      <c r="E32" s="194" t="s">
        <v>396</v>
      </c>
      <c r="F32" s="409">
        <v>1500</v>
      </c>
      <c r="G32" s="409">
        <v>1500</v>
      </c>
      <c r="H32" s="196">
        <f t="shared" si="0"/>
        <v>1</v>
      </c>
    </row>
    <row r="33" spans="2:8" ht="55.5" customHeight="1">
      <c r="B33" s="405"/>
      <c r="C33" s="406"/>
      <c r="D33" s="25" t="s">
        <v>31</v>
      </c>
      <c r="E33" s="194" t="s">
        <v>470</v>
      </c>
      <c r="F33" s="168">
        <v>14000</v>
      </c>
      <c r="G33" s="168">
        <v>14000</v>
      </c>
      <c r="H33" s="196">
        <f>G33/F33</f>
        <v>1</v>
      </c>
    </row>
    <row r="34" spans="2:8" ht="34.5" customHeight="1">
      <c r="B34" s="405"/>
      <c r="C34" s="443"/>
      <c r="D34" s="25" t="s">
        <v>31</v>
      </c>
      <c r="E34" s="423" t="s">
        <v>399</v>
      </c>
      <c r="F34" s="168">
        <v>2900</v>
      </c>
      <c r="G34" s="168">
        <v>0</v>
      </c>
      <c r="H34" s="196">
        <f>G34/F34</f>
        <v>0</v>
      </c>
    </row>
    <row r="35" spans="2:8" ht="21" customHeight="1">
      <c r="B35" s="405"/>
      <c r="C35" s="203" t="s">
        <v>101</v>
      </c>
      <c r="D35" s="234"/>
      <c r="E35" s="224" t="s">
        <v>14</v>
      </c>
      <c r="F35" s="442">
        <f>F36</f>
        <v>1000</v>
      </c>
      <c r="G35" s="442">
        <f>G36</f>
        <v>0</v>
      </c>
      <c r="H35" s="402">
        <f t="shared" si="0"/>
        <v>0</v>
      </c>
    </row>
    <row r="36" spans="2:8" ht="40.5" customHeight="1" thickBot="1">
      <c r="B36" s="636"/>
      <c r="C36" s="657"/>
      <c r="D36" s="658" t="s">
        <v>31</v>
      </c>
      <c r="E36" s="659" t="s">
        <v>398</v>
      </c>
      <c r="F36" s="660">
        <v>1000</v>
      </c>
      <c r="G36" s="660">
        <v>0</v>
      </c>
      <c r="H36" s="661">
        <f t="shared" si="0"/>
        <v>0</v>
      </c>
    </row>
    <row r="37" spans="2:8" ht="21" customHeight="1" thickBot="1">
      <c r="B37" s="584" t="s">
        <v>225</v>
      </c>
      <c r="C37" s="303"/>
      <c r="D37" s="303"/>
      <c r="E37" s="304" t="s">
        <v>274</v>
      </c>
      <c r="F37" s="662">
        <f>F38</f>
        <v>95000</v>
      </c>
      <c r="G37" s="662">
        <f>G38</f>
        <v>94000</v>
      </c>
      <c r="H37" s="663">
        <f t="shared" si="0"/>
        <v>0.9894736842105263</v>
      </c>
    </row>
    <row r="38" spans="2:8" ht="21" customHeight="1">
      <c r="B38" s="656"/>
      <c r="C38" s="623" t="s">
        <v>226</v>
      </c>
      <c r="D38" s="353"/>
      <c r="E38" s="354" t="s">
        <v>275</v>
      </c>
      <c r="F38" s="410">
        <f>SUM(F39:F46)</f>
        <v>95000</v>
      </c>
      <c r="G38" s="410">
        <f>SUM(G39:G46)</f>
        <v>94000</v>
      </c>
      <c r="H38" s="411">
        <f t="shared" si="0"/>
        <v>0.9894736842105263</v>
      </c>
    </row>
    <row r="39" spans="2:8" ht="55.5" customHeight="1">
      <c r="B39" s="355"/>
      <c r="C39" s="14"/>
      <c r="D39" s="25" t="s">
        <v>31</v>
      </c>
      <c r="E39" s="194" t="s">
        <v>359</v>
      </c>
      <c r="F39" s="168">
        <v>26500</v>
      </c>
      <c r="G39" s="168">
        <v>26500</v>
      </c>
      <c r="H39" s="165">
        <f aca="true" t="shared" si="1" ref="H39:H47">G39/F39</f>
        <v>1</v>
      </c>
    </row>
    <row r="40" spans="2:8" ht="55.5" customHeight="1">
      <c r="B40" s="355"/>
      <c r="C40" s="625"/>
      <c r="D40" s="25" t="s">
        <v>31</v>
      </c>
      <c r="E40" s="194" t="s">
        <v>360</v>
      </c>
      <c r="F40" s="168">
        <v>11000</v>
      </c>
      <c r="G40" s="168">
        <v>11000</v>
      </c>
      <c r="H40" s="165">
        <f t="shared" si="1"/>
        <v>1</v>
      </c>
    </row>
    <row r="41" spans="2:8" ht="55.5" customHeight="1">
      <c r="B41" s="355"/>
      <c r="C41" s="625"/>
      <c r="D41" s="25" t="s">
        <v>31</v>
      </c>
      <c r="E41" s="194" t="s">
        <v>361</v>
      </c>
      <c r="F41" s="168">
        <v>10000</v>
      </c>
      <c r="G41" s="168">
        <v>10000</v>
      </c>
      <c r="H41" s="165">
        <f t="shared" si="1"/>
        <v>1</v>
      </c>
    </row>
    <row r="42" spans="2:8" ht="55.5" customHeight="1">
      <c r="B42" s="355"/>
      <c r="C42" s="625"/>
      <c r="D42" s="25" t="s">
        <v>31</v>
      </c>
      <c r="E42" s="194" t="s">
        <v>358</v>
      </c>
      <c r="F42" s="168">
        <v>38600</v>
      </c>
      <c r="G42" s="168">
        <v>38600</v>
      </c>
      <c r="H42" s="165">
        <f t="shared" si="1"/>
        <v>1</v>
      </c>
    </row>
    <row r="43" spans="2:8" ht="55.5" customHeight="1">
      <c r="B43" s="355"/>
      <c r="C43" s="625"/>
      <c r="D43" s="25" t="s">
        <v>31</v>
      </c>
      <c r="E43" s="194" t="s">
        <v>476</v>
      </c>
      <c r="F43" s="168">
        <v>3000</v>
      </c>
      <c r="G43" s="168">
        <v>3000</v>
      </c>
      <c r="H43" s="165">
        <f t="shared" si="1"/>
        <v>1</v>
      </c>
    </row>
    <row r="44" spans="2:8" ht="55.5" customHeight="1">
      <c r="B44" s="355"/>
      <c r="C44" s="625"/>
      <c r="D44" s="22" t="s">
        <v>31</v>
      </c>
      <c r="E44" s="423" t="s">
        <v>355</v>
      </c>
      <c r="F44" s="195">
        <v>3400</v>
      </c>
      <c r="G44" s="195">
        <v>3400</v>
      </c>
      <c r="H44" s="196">
        <f t="shared" si="1"/>
        <v>1</v>
      </c>
    </row>
    <row r="45" spans="2:8" ht="58.5" customHeight="1">
      <c r="B45" s="355"/>
      <c r="C45" s="625"/>
      <c r="D45" s="643" t="s">
        <v>31</v>
      </c>
      <c r="E45" s="194" t="s">
        <v>396</v>
      </c>
      <c r="F45" s="195">
        <v>1500</v>
      </c>
      <c r="G45" s="195">
        <v>1500</v>
      </c>
      <c r="H45" s="196">
        <f t="shared" si="1"/>
        <v>1</v>
      </c>
    </row>
    <row r="46" spans="2:8" ht="38.25" customHeight="1" thickBot="1">
      <c r="B46" s="629"/>
      <c r="C46" s="650"/>
      <c r="D46" s="639" t="s">
        <v>31</v>
      </c>
      <c r="E46" s="651" t="s">
        <v>399</v>
      </c>
      <c r="F46" s="664">
        <v>1000</v>
      </c>
      <c r="G46" s="664">
        <v>0</v>
      </c>
      <c r="H46" s="364">
        <f t="shared" si="1"/>
        <v>0</v>
      </c>
    </row>
    <row r="47" spans="2:8" ht="30" customHeight="1" thickBot="1">
      <c r="B47" s="946" t="s">
        <v>287</v>
      </c>
      <c r="C47" s="947"/>
      <c r="D47" s="947"/>
      <c r="E47" s="948"/>
      <c r="F47" s="494">
        <f>F7+F10+F18+F21+F24+F37</f>
        <v>228000</v>
      </c>
      <c r="G47" s="494">
        <f>G7+G10+G18+G21+G24+G37</f>
        <v>207475</v>
      </c>
      <c r="H47" s="495">
        <f t="shared" si="1"/>
        <v>0.9099780701754386</v>
      </c>
    </row>
    <row r="48" ht="13.5">
      <c r="F48" s="424"/>
    </row>
    <row r="53" ht="13.5">
      <c r="H53" s="178"/>
    </row>
    <row r="61" ht="13.5">
      <c r="E61" s="158"/>
    </row>
    <row r="141" ht="13.5">
      <c r="G141" s="66"/>
    </row>
    <row r="172" spans="6:7" ht="13.5">
      <c r="F172" s="374"/>
      <c r="G172" s="374"/>
    </row>
  </sheetData>
  <sheetProtection/>
  <mergeCells count="2">
    <mergeCell ref="B4:H4"/>
    <mergeCell ref="B47:E4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421"/>
  <sheetViews>
    <sheetView zoomScalePageLayoutView="0" workbookViewId="0" topLeftCell="A73">
      <selection activeCell="B84" sqref="B84:H84"/>
    </sheetView>
  </sheetViews>
  <sheetFormatPr defaultColWidth="9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0" width="9" style="1" customWidth="1"/>
    <col min="11" max="11" width="10.59765625" style="1" customWidth="1"/>
    <col min="12" max="16384" width="9" style="1" customWidth="1"/>
  </cols>
  <sheetData>
    <row r="2" spans="2:8" ht="15">
      <c r="B2" s="2"/>
      <c r="H2" s="3" t="s">
        <v>329</v>
      </c>
    </row>
    <row r="3" spans="2:8" ht="15">
      <c r="B3" s="2"/>
      <c r="H3" s="3"/>
    </row>
    <row r="4" spans="5:7" ht="15.75" customHeight="1">
      <c r="E4" s="944" t="s">
        <v>544</v>
      </c>
      <c r="F4" s="944"/>
      <c r="G4" s="944"/>
    </row>
    <row r="5" spans="5:7" ht="6" customHeight="1">
      <c r="E5" s="497"/>
      <c r="F5" s="497"/>
      <c r="G5" s="497"/>
    </row>
    <row r="6" spans="2:8" ht="39.75" thickBot="1">
      <c r="B6" s="5" t="s">
        <v>1</v>
      </c>
      <c r="C6" s="5" t="s">
        <v>2</v>
      </c>
      <c r="D6" s="5" t="s">
        <v>3</v>
      </c>
      <c r="E6" s="6" t="s">
        <v>4</v>
      </c>
      <c r="F6" s="7" t="s">
        <v>5</v>
      </c>
      <c r="G6" s="6" t="s">
        <v>243</v>
      </c>
      <c r="H6" s="6" t="s">
        <v>244</v>
      </c>
    </row>
    <row r="7" spans="2:8" s="101" customFormat="1" ht="21" customHeight="1" thickBot="1">
      <c r="B7" s="241" t="s">
        <v>8</v>
      </c>
      <c r="C7" s="243"/>
      <c r="D7" s="242"/>
      <c r="E7" s="221" t="s">
        <v>9</v>
      </c>
      <c r="F7" s="244">
        <f>F8</f>
        <v>1002948.03</v>
      </c>
      <c r="G7" s="292">
        <f>G8</f>
        <v>1002948.03</v>
      </c>
      <c r="H7" s="245">
        <f aca="true" t="shared" si="0" ref="H7:H14">G7/F7</f>
        <v>1</v>
      </c>
    </row>
    <row r="8" spans="2:8" ht="18" customHeight="1">
      <c r="B8" s="557"/>
      <c r="C8" s="259" t="s">
        <v>13</v>
      </c>
      <c r="D8" s="260"/>
      <c r="E8" s="233" t="s">
        <v>14</v>
      </c>
      <c r="F8" s="261">
        <f>F9</f>
        <v>1002948.03</v>
      </c>
      <c r="G8" s="294">
        <f>G9</f>
        <v>1002948.03</v>
      </c>
      <c r="H8" s="295">
        <f t="shared" si="0"/>
        <v>1</v>
      </c>
    </row>
    <row r="9" spans="2:8" ht="42" customHeight="1" thickBot="1">
      <c r="B9" s="524"/>
      <c r="C9" s="13"/>
      <c r="D9" s="102" t="s">
        <v>30</v>
      </c>
      <c r="E9" s="15" t="s">
        <v>410</v>
      </c>
      <c r="F9" s="16">
        <v>1002948.03</v>
      </c>
      <c r="G9" s="103">
        <v>1002948.03</v>
      </c>
      <c r="H9" s="146">
        <f t="shared" si="0"/>
        <v>1</v>
      </c>
    </row>
    <row r="10" spans="2:8" ht="18" customHeight="1" thickBot="1">
      <c r="B10" s="246" t="s">
        <v>26</v>
      </c>
      <c r="C10" s="248"/>
      <c r="D10" s="248"/>
      <c r="E10" s="249" t="s">
        <v>27</v>
      </c>
      <c r="F10" s="435">
        <f>F11</f>
        <v>72210</v>
      </c>
      <c r="G10" s="249">
        <f>G11</f>
        <v>72183.94</v>
      </c>
      <c r="H10" s="395">
        <f t="shared" si="0"/>
        <v>0.999639108156765</v>
      </c>
    </row>
    <row r="11" spans="2:8" ht="18" customHeight="1">
      <c r="B11" s="669"/>
      <c r="C11" s="464" t="s">
        <v>28</v>
      </c>
      <c r="D11" s="296"/>
      <c r="E11" s="233" t="s">
        <v>29</v>
      </c>
      <c r="F11" s="297">
        <f>F12</f>
        <v>72210</v>
      </c>
      <c r="G11" s="297">
        <f>G12</f>
        <v>72183.94</v>
      </c>
      <c r="H11" s="295">
        <f t="shared" si="0"/>
        <v>0.999639108156765</v>
      </c>
    </row>
    <row r="12" spans="2:8" ht="42" customHeight="1" thickBot="1">
      <c r="B12" s="511"/>
      <c r="C12" s="666"/>
      <c r="D12" s="102" t="s">
        <v>30</v>
      </c>
      <c r="E12" s="15" t="s">
        <v>410</v>
      </c>
      <c r="F12" s="457">
        <v>72210</v>
      </c>
      <c r="G12" s="457">
        <v>72183.94</v>
      </c>
      <c r="H12" s="146">
        <f t="shared" si="0"/>
        <v>0.999639108156765</v>
      </c>
    </row>
    <row r="13" spans="2:8" ht="17.25" customHeight="1" thickBot="1">
      <c r="B13" s="246" t="s">
        <v>38</v>
      </c>
      <c r="C13" s="248"/>
      <c r="D13" s="248"/>
      <c r="E13" s="249" t="s">
        <v>245</v>
      </c>
      <c r="F13" s="435">
        <f>F14+F16+F18</f>
        <v>52194</v>
      </c>
      <c r="G13" s="435">
        <f>G14+G16+G18</f>
        <v>52194</v>
      </c>
      <c r="H13" s="395">
        <f aca="true" t="shared" si="1" ref="H13:H25">G13/F13</f>
        <v>1</v>
      </c>
    </row>
    <row r="14" spans="2:8" ht="27">
      <c r="B14" s="669"/>
      <c r="C14" s="464" t="s">
        <v>40</v>
      </c>
      <c r="D14" s="296"/>
      <c r="E14" s="233" t="s">
        <v>246</v>
      </c>
      <c r="F14" s="297">
        <f>F15</f>
        <v>1774</v>
      </c>
      <c r="G14" s="297">
        <f>G15</f>
        <v>1774</v>
      </c>
      <c r="H14" s="295">
        <f t="shared" si="0"/>
        <v>1</v>
      </c>
    </row>
    <row r="15" spans="2:8" ht="42" customHeight="1">
      <c r="B15" s="511"/>
      <c r="C15" s="708"/>
      <c r="D15" s="86" t="s">
        <v>30</v>
      </c>
      <c r="E15" s="10" t="s">
        <v>410</v>
      </c>
      <c r="F15" s="47">
        <v>1774</v>
      </c>
      <c r="G15" s="47">
        <v>1774</v>
      </c>
      <c r="H15" s="110">
        <f t="shared" si="1"/>
        <v>1</v>
      </c>
    </row>
    <row r="16" spans="2:8" ht="18" customHeight="1">
      <c r="B16" s="511"/>
      <c r="C16" s="464" t="s">
        <v>551</v>
      </c>
      <c r="D16" s="296"/>
      <c r="E16" s="224" t="s">
        <v>552</v>
      </c>
      <c r="F16" s="297">
        <f>F17</f>
        <v>26033</v>
      </c>
      <c r="G16" s="297">
        <f>G17</f>
        <v>26033</v>
      </c>
      <c r="H16" s="295">
        <f t="shared" si="1"/>
        <v>1</v>
      </c>
    </row>
    <row r="17" spans="2:8" ht="42" customHeight="1">
      <c r="B17" s="511"/>
      <c r="C17" s="882"/>
      <c r="D17" s="86" t="s">
        <v>30</v>
      </c>
      <c r="E17" s="10" t="s">
        <v>410</v>
      </c>
      <c r="F17" s="883">
        <v>26033</v>
      </c>
      <c r="G17" s="883">
        <v>26033</v>
      </c>
      <c r="H17" s="110">
        <f t="shared" si="1"/>
        <v>1</v>
      </c>
    </row>
    <row r="18" spans="2:8" ht="18" customHeight="1">
      <c r="B18" s="511"/>
      <c r="C18" s="464" t="s">
        <v>533</v>
      </c>
      <c r="D18" s="296"/>
      <c r="E18" s="614" t="s">
        <v>523</v>
      </c>
      <c r="F18" s="297">
        <f>F19</f>
        <v>24387</v>
      </c>
      <c r="G18" s="297">
        <f>G19</f>
        <v>24387</v>
      </c>
      <c r="H18" s="295">
        <f t="shared" si="1"/>
        <v>1</v>
      </c>
    </row>
    <row r="19" spans="2:8" ht="42" customHeight="1" thickBot="1">
      <c r="B19" s="511"/>
      <c r="C19" s="668"/>
      <c r="D19" s="102" t="s">
        <v>30</v>
      </c>
      <c r="E19" s="15" t="s">
        <v>410</v>
      </c>
      <c r="F19" s="457">
        <v>24387</v>
      </c>
      <c r="G19" s="457">
        <v>24387</v>
      </c>
      <c r="H19" s="146">
        <f>G19/F19</f>
        <v>1</v>
      </c>
    </row>
    <row r="20" spans="2:8" ht="20.25" customHeight="1" thickBot="1">
      <c r="B20" s="213" t="s">
        <v>74</v>
      </c>
      <c r="C20" s="214"/>
      <c r="D20" s="214"/>
      <c r="E20" s="215" t="s">
        <v>75</v>
      </c>
      <c r="F20" s="436">
        <f>F21</f>
        <v>69458.04</v>
      </c>
      <c r="G20" s="436">
        <f>G21</f>
        <v>68704.43</v>
      </c>
      <c r="H20" s="253">
        <f>G20/F20</f>
        <v>0.9891501401421635</v>
      </c>
    </row>
    <row r="21" spans="2:8" ht="54.75" customHeight="1">
      <c r="B21" s="511"/>
      <c r="C21" s="273" t="s">
        <v>555</v>
      </c>
      <c r="D21" s="864"/>
      <c r="E21" s="872" t="s">
        <v>556</v>
      </c>
      <c r="F21" s="352">
        <f>F22</f>
        <v>69458.04</v>
      </c>
      <c r="G21" s="352">
        <f>G22</f>
        <v>68704.43</v>
      </c>
      <c r="H21" s="298">
        <f>G21/F21</f>
        <v>0.9891501401421635</v>
      </c>
    </row>
    <row r="22" spans="2:8" ht="42" customHeight="1" thickBot="1">
      <c r="B22" s="511"/>
      <c r="C22" s="665"/>
      <c r="D22" s="86" t="s">
        <v>30</v>
      </c>
      <c r="E22" s="15" t="s">
        <v>410</v>
      </c>
      <c r="F22" s="47">
        <v>69458.04</v>
      </c>
      <c r="G22" s="47">
        <v>68704.43</v>
      </c>
      <c r="H22" s="110">
        <f>G22/F22</f>
        <v>0.9891501401421635</v>
      </c>
    </row>
    <row r="23" spans="2:8" ht="17.25" customHeight="1" thickBot="1">
      <c r="B23" s="213" t="s">
        <v>189</v>
      </c>
      <c r="C23" s="214"/>
      <c r="D23" s="214"/>
      <c r="E23" s="215" t="s">
        <v>88</v>
      </c>
      <c r="F23" s="436">
        <f>F24</f>
        <v>50</v>
      </c>
      <c r="G23" s="436">
        <f>G24</f>
        <v>0</v>
      </c>
      <c r="H23" s="253">
        <f t="shared" si="1"/>
        <v>0</v>
      </c>
    </row>
    <row r="24" spans="2:8" ht="18.75" customHeight="1">
      <c r="B24" s="511"/>
      <c r="C24" s="460" t="s">
        <v>195</v>
      </c>
      <c r="D24" s="86"/>
      <c r="E24" s="274" t="s">
        <v>196</v>
      </c>
      <c r="F24" s="352">
        <f>F25</f>
        <v>50</v>
      </c>
      <c r="G24" s="352">
        <f>G25</f>
        <v>0</v>
      </c>
      <c r="H24" s="298">
        <f t="shared" si="1"/>
        <v>0</v>
      </c>
    </row>
    <row r="25" spans="2:8" ht="42" customHeight="1" thickBot="1">
      <c r="B25" s="511"/>
      <c r="C25" s="665"/>
      <c r="D25" s="86" t="s">
        <v>30</v>
      </c>
      <c r="E25" s="15" t="s">
        <v>410</v>
      </c>
      <c r="F25" s="47">
        <v>50</v>
      </c>
      <c r="G25" s="47">
        <v>0</v>
      </c>
      <c r="H25" s="110">
        <f t="shared" si="1"/>
        <v>0</v>
      </c>
    </row>
    <row r="26" spans="2:8" ht="16.5" customHeight="1" thickBot="1">
      <c r="B26" s="213" t="s">
        <v>431</v>
      </c>
      <c r="C26" s="214"/>
      <c r="D26" s="214"/>
      <c r="E26" s="215" t="s">
        <v>432</v>
      </c>
      <c r="F26" s="458">
        <f>F27+F29+F31+F33+F35</f>
        <v>13866926</v>
      </c>
      <c r="G26" s="458">
        <f>G27+G29+G31+G33+G35</f>
        <v>13859285.090000002</v>
      </c>
      <c r="H26" s="394">
        <f aca="true" t="shared" si="2" ref="H26:H36">G26/F26</f>
        <v>0.9994489831416135</v>
      </c>
    </row>
    <row r="27" spans="2:8" ht="19.5" customHeight="1">
      <c r="B27" s="511"/>
      <c r="C27" s="464" t="s">
        <v>433</v>
      </c>
      <c r="D27" s="429"/>
      <c r="E27" s="430" t="s">
        <v>406</v>
      </c>
      <c r="F27" s="670">
        <f>F28</f>
        <v>9496523</v>
      </c>
      <c r="G27" s="670">
        <f>G28</f>
        <v>9496029</v>
      </c>
      <c r="H27" s="295">
        <f t="shared" si="2"/>
        <v>0.9999479809610318</v>
      </c>
    </row>
    <row r="28" spans="2:8" ht="45">
      <c r="B28" s="511"/>
      <c r="C28" s="665"/>
      <c r="D28" s="76">
        <v>2060</v>
      </c>
      <c r="E28" s="431" t="s">
        <v>405</v>
      </c>
      <c r="F28" s="47">
        <v>9496523</v>
      </c>
      <c r="G28" s="47">
        <v>9496029</v>
      </c>
      <c r="H28" s="110">
        <f t="shared" si="2"/>
        <v>0.9999479809610318</v>
      </c>
    </row>
    <row r="29" spans="2:8" ht="54.75">
      <c r="B29" s="511"/>
      <c r="C29" s="460" t="s">
        <v>434</v>
      </c>
      <c r="D29" s="226"/>
      <c r="E29" s="224" t="s">
        <v>436</v>
      </c>
      <c r="F29" s="352">
        <f>F30</f>
        <v>3919530</v>
      </c>
      <c r="G29" s="352">
        <f>G30</f>
        <v>3912526.16</v>
      </c>
      <c r="H29" s="298">
        <f t="shared" si="2"/>
        <v>0.9982130918758116</v>
      </c>
    </row>
    <row r="30" spans="2:8" ht="39">
      <c r="B30" s="511"/>
      <c r="C30" s="665"/>
      <c r="D30" s="86" t="s">
        <v>30</v>
      </c>
      <c r="E30" s="10" t="s">
        <v>410</v>
      </c>
      <c r="F30" s="47">
        <v>3919530</v>
      </c>
      <c r="G30" s="47">
        <v>3912526.16</v>
      </c>
      <c r="H30" s="110">
        <f t="shared" si="2"/>
        <v>0.9982130918758116</v>
      </c>
    </row>
    <row r="31" spans="2:8" ht="17.25" customHeight="1">
      <c r="B31" s="511"/>
      <c r="C31" s="460" t="s">
        <v>435</v>
      </c>
      <c r="D31" s="226"/>
      <c r="E31" s="368" t="s">
        <v>437</v>
      </c>
      <c r="F31" s="352">
        <f>F32</f>
        <v>900</v>
      </c>
      <c r="G31" s="352">
        <f>G32</f>
        <v>900</v>
      </c>
      <c r="H31" s="298">
        <f t="shared" si="2"/>
        <v>1</v>
      </c>
    </row>
    <row r="32" spans="2:8" ht="39">
      <c r="B32" s="511"/>
      <c r="C32" s="665"/>
      <c r="D32" s="86" t="s">
        <v>30</v>
      </c>
      <c r="E32" s="10" t="s">
        <v>410</v>
      </c>
      <c r="F32" s="47">
        <v>900</v>
      </c>
      <c r="G32" s="47">
        <v>900</v>
      </c>
      <c r="H32" s="110">
        <f t="shared" si="2"/>
        <v>1</v>
      </c>
    </row>
    <row r="33" spans="2:8" ht="18" customHeight="1">
      <c r="B33" s="739"/>
      <c r="C33" s="226" t="s">
        <v>446</v>
      </c>
      <c r="D33" s="226"/>
      <c r="E33" s="285" t="s">
        <v>448</v>
      </c>
      <c r="F33" s="352">
        <f>F34</f>
        <v>412973</v>
      </c>
      <c r="G33" s="352">
        <f>G34</f>
        <v>412918.63</v>
      </c>
      <c r="H33" s="298">
        <f t="shared" si="2"/>
        <v>0.9998683449039042</v>
      </c>
    </row>
    <row r="34" spans="2:8" ht="39">
      <c r="B34" s="739"/>
      <c r="C34" s="708"/>
      <c r="D34" s="86" t="s">
        <v>30</v>
      </c>
      <c r="E34" s="10" t="s">
        <v>410</v>
      </c>
      <c r="F34" s="47">
        <v>412973</v>
      </c>
      <c r="G34" s="47">
        <v>412918.63</v>
      </c>
      <c r="H34" s="110">
        <f t="shared" si="2"/>
        <v>0.9998683449039042</v>
      </c>
    </row>
    <row r="35" spans="2:8" ht="73.5" customHeight="1">
      <c r="B35" s="739"/>
      <c r="C35" s="223" t="s">
        <v>524</v>
      </c>
      <c r="D35" s="227"/>
      <c r="E35" s="453" t="s">
        <v>525</v>
      </c>
      <c r="F35" s="352">
        <f>F36</f>
        <v>37000</v>
      </c>
      <c r="G35" s="352">
        <f>G36</f>
        <v>36911.3</v>
      </c>
      <c r="H35" s="298">
        <f t="shared" si="2"/>
        <v>0.9976027027027028</v>
      </c>
    </row>
    <row r="36" spans="2:8" ht="39">
      <c r="B36" s="793"/>
      <c r="C36" s="708"/>
      <c r="D36" s="86" t="s">
        <v>30</v>
      </c>
      <c r="E36" s="10" t="s">
        <v>410</v>
      </c>
      <c r="F36" s="47">
        <v>37000</v>
      </c>
      <c r="G36" s="47">
        <v>36911.3</v>
      </c>
      <c r="H36" s="110">
        <f t="shared" si="2"/>
        <v>0.9976027027027028</v>
      </c>
    </row>
    <row r="37" spans="2:9" ht="14.25" thickBot="1">
      <c r="B37" s="104"/>
      <c r="C37" s="104"/>
      <c r="D37" s="104"/>
      <c r="E37" s="58"/>
      <c r="F37" s="105"/>
      <c r="G37" s="105"/>
      <c r="H37" s="106"/>
      <c r="I37" s="4"/>
    </row>
    <row r="38" spans="2:8" ht="25.5" customHeight="1" thickBot="1">
      <c r="B38" s="107"/>
      <c r="C38" s="107"/>
      <c r="D38" s="107"/>
      <c r="E38" s="299" t="s">
        <v>247</v>
      </c>
      <c r="F38" s="459">
        <f>F7+F10+F13+F20+F23+F26</f>
        <v>15063786.07</v>
      </c>
      <c r="G38" s="459">
        <f>G7+G10+G13+G20+G23+G26</f>
        <v>15055315.490000002</v>
      </c>
      <c r="H38" s="300">
        <f>G38/F38</f>
        <v>0.9994376858539655</v>
      </c>
    </row>
    <row r="41" ht="15">
      <c r="H41" s="3" t="s">
        <v>370</v>
      </c>
    </row>
    <row r="42" ht="15">
      <c r="H42" s="3"/>
    </row>
    <row r="43" spans="2:7" ht="15.75" customHeight="1">
      <c r="B43" s="104"/>
      <c r="C43" s="104"/>
      <c r="D43" s="104"/>
      <c r="E43" s="944" t="s">
        <v>545</v>
      </c>
      <c r="F43" s="944"/>
      <c r="G43" s="944"/>
    </row>
    <row r="44" spans="2:7" ht="14.25" customHeight="1">
      <c r="B44" s="104"/>
      <c r="C44" s="104"/>
      <c r="D44" s="104"/>
      <c r="E44" s="367"/>
      <c r="F44" s="367"/>
      <c r="G44" s="367"/>
    </row>
    <row r="45" spans="2:8" ht="25.5" customHeight="1" thickBot="1">
      <c r="B45" s="108" t="s">
        <v>1</v>
      </c>
      <c r="C45" s="108" t="s">
        <v>2</v>
      </c>
      <c r="D45" s="96" t="s">
        <v>3</v>
      </c>
      <c r="E45" s="6" t="s">
        <v>4</v>
      </c>
      <c r="F45" s="109" t="s">
        <v>5</v>
      </c>
      <c r="G45" s="6" t="s">
        <v>6</v>
      </c>
      <c r="H45" s="6" t="s">
        <v>7</v>
      </c>
    </row>
    <row r="46" spans="2:8" ht="18" customHeight="1" thickBot="1">
      <c r="B46" s="241" t="s">
        <v>8</v>
      </c>
      <c r="C46" s="243"/>
      <c r="D46" s="243"/>
      <c r="E46" s="221" t="s">
        <v>9</v>
      </c>
      <c r="F46" s="301">
        <f>F47</f>
        <v>1002948.03</v>
      </c>
      <c r="G46" s="301">
        <f>G47</f>
        <v>1002948.03</v>
      </c>
      <c r="H46" s="245">
        <f aca="true" t="shared" si="3" ref="H46:H87">G46/F46</f>
        <v>1</v>
      </c>
    </row>
    <row r="47" spans="2:8" ht="17.25" customHeight="1">
      <c r="B47" s="524"/>
      <c r="C47" s="528" t="s">
        <v>13</v>
      </c>
      <c r="D47" s="260"/>
      <c r="E47" s="233" t="s">
        <v>14</v>
      </c>
      <c r="F47" s="302">
        <f>SUM(F48:F53)</f>
        <v>1002948.03</v>
      </c>
      <c r="G47" s="302">
        <f>SUM(G48:G53)</f>
        <v>1002948.03</v>
      </c>
      <c r="H47" s="295">
        <f t="shared" si="3"/>
        <v>1</v>
      </c>
    </row>
    <row r="48" spans="2:8" ht="17.25" customHeight="1">
      <c r="B48" s="524"/>
      <c r="C48" s="677"/>
      <c r="D48" s="671">
        <v>4010</v>
      </c>
      <c r="E48" s="10" t="s">
        <v>248</v>
      </c>
      <c r="F48" s="30">
        <v>15700</v>
      </c>
      <c r="G48" s="30">
        <v>15700</v>
      </c>
      <c r="H48" s="110">
        <f t="shared" si="3"/>
        <v>1</v>
      </c>
    </row>
    <row r="49" spans="2:8" ht="17.25" customHeight="1">
      <c r="B49" s="524"/>
      <c r="C49" s="678"/>
      <c r="D49" s="671">
        <v>4110</v>
      </c>
      <c r="E49" s="10" t="s">
        <v>249</v>
      </c>
      <c r="F49" s="30">
        <v>2684.7</v>
      </c>
      <c r="G49" s="30">
        <v>2684.7</v>
      </c>
      <c r="H49" s="110">
        <f t="shared" si="3"/>
        <v>1</v>
      </c>
    </row>
    <row r="50" spans="2:8" ht="17.25" customHeight="1">
      <c r="B50" s="524"/>
      <c r="C50" s="678"/>
      <c r="D50" s="681">
        <v>4120</v>
      </c>
      <c r="E50" s="15" t="s">
        <v>250</v>
      </c>
      <c r="F50" s="30">
        <v>256.03</v>
      </c>
      <c r="G50" s="30">
        <v>256.03</v>
      </c>
      <c r="H50" s="110">
        <f t="shared" si="3"/>
        <v>1</v>
      </c>
    </row>
    <row r="51" spans="2:8" ht="17.25" customHeight="1">
      <c r="B51" s="524"/>
      <c r="C51" s="678"/>
      <c r="D51" s="578" t="s">
        <v>126</v>
      </c>
      <c r="E51" s="10" t="s">
        <v>127</v>
      </c>
      <c r="F51" s="30">
        <v>178.31</v>
      </c>
      <c r="G51" s="30">
        <v>178.31</v>
      </c>
      <c r="H51" s="110">
        <f t="shared" si="3"/>
        <v>1</v>
      </c>
    </row>
    <row r="52" spans="2:8" ht="17.25" customHeight="1">
      <c r="B52" s="676"/>
      <c r="C52" s="676"/>
      <c r="D52" s="672" t="s">
        <v>110</v>
      </c>
      <c r="E52" s="10" t="s">
        <v>111</v>
      </c>
      <c r="F52" s="11">
        <v>846.6</v>
      </c>
      <c r="G52" s="11">
        <v>846.6</v>
      </c>
      <c r="H52" s="110">
        <f t="shared" si="3"/>
        <v>1</v>
      </c>
    </row>
    <row r="53" spans="2:11" ht="17.25" customHeight="1" thickBot="1">
      <c r="B53" s="676"/>
      <c r="C53" s="676"/>
      <c r="D53" s="546" t="s">
        <v>117</v>
      </c>
      <c r="E53" s="15" t="s">
        <v>118</v>
      </c>
      <c r="F53" s="16">
        <v>983282.39</v>
      </c>
      <c r="G53" s="16">
        <v>983282.39</v>
      </c>
      <c r="H53" s="146">
        <f t="shared" si="3"/>
        <v>1</v>
      </c>
      <c r="K53" s="797"/>
    </row>
    <row r="54" spans="2:11" ht="18" customHeight="1" thickBot="1">
      <c r="B54" s="246" t="s">
        <v>26</v>
      </c>
      <c r="C54" s="248"/>
      <c r="D54" s="248"/>
      <c r="E54" s="249" t="s">
        <v>27</v>
      </c>
      <c r="F54" s="435">
        <f>F55</f>
        <v>72210</v>
      </c>
      <c r="G54" s="249">
        <f>G55</f>
        <v>72183.94</v>
      </c>
      <c r="H54" s="395">
        <f t="shared" si="3"/>
        <v>0.999639108156765</v>
      </c>
      <c r="K54" s="498"/>
    </row>
    <row r="55" spans="2:11" ht="17.25" customHeight="1">
      <c r="B55" s="669"/>
      <c r="C55" s="674" t="s">
        <v>28</v>
      </c>
      <c r="D55" s="296"/>
      <c r="E55" s="233" t="s">
        <v>29</v>
      </c>
      <c r="F55" s="297">
        <f>SUM(F56:F58)</f>
        <v>72210</v>
      </c>
      <c r="G55" s="297">
        <f>SUM(G56:G58)</f>
        <v>72183.94</v>
      </c>
      <c r="H55" s="295">
        <f t="shared" si="3"/>
        <v>0.999639108156765</v>
      </c>
      <c r="K55" s="798"/>
    </row>
    <row r="56" spans="2:11" ht="17.25" customHeight="1">
      <c r="B56" s="512"/>
      <c r="C56" s="679"/>
      <c r="D56" s="671">
        <v>4010</v>
      </c>
      <c r="E56" s="10" t="s">
        <v>248</v>
      </c>
      <c r="F56" s="47">
        <v>60600</v>
      </c>
      <c r="G56" s="47">
        <v>60600</v>
      </c>
      <c r="H56" s="110">
        <f t="shared" si="3"/>
        <v>1</v>
      </c>
      <c r="K56" s="4"/>
    </row>
    <row r="57" spans="2:11" ht="17.25" customHeight="1">
      <c r="B57" s="512"/>
      <c r="C57" s="512"/>
      <c r="D57" s="671">
        <v>4110</v>
      </c>
      <c r="E57" s="10" t="s">
        <v>249</v>
      </c>
      <c r="F57" s="47">
        <v>10000</v>
      </c>
      <c r="G57" s="47">
        <v>10000</v>
      </c>
      <c r="H57" s="110">
        <f t="shared" si="3"/>
        <v>1</v>
      </c>
      <c r="K57" s="799"/>
    </row>
    <row r="58" spans="2:11" ht="17.25" customHeight="1" thickBot="1">
      <c r="B58" s="512"/>
      <c r="C58" s="512"/>
      <c r="D58" s="681">
        <v>4120</v>
      </c>
      <c r="E58" s="15" t="s">
        <v>250</v>
      </c>
      <c r="F58" s="457">
        <v>1610</v>
      </c>
      <c r="G58" s="457">
        <v>1583.94</v>
      </c>
      <c r="H58" s="146">
        <f t="shared" si="3"/>
        <v>0.9838136645962733</v>
      </c>
      <c r="K58" s="4"/>
    </row>
    <row r="59" spans="2:8" ht="18" customHeight="1" thickBot="1">
      <c r="B59" s="246" t="s">
        <v>38</v>
      </c>
      <c r="C59" s="248"/>
      <c r="D59" s="248"/>
      <c r="E59" s="249" t="s">
        <v>245</v>
      </c>
      <c r="F59" s="435">
        <f>F60+F64+F72</f>
        <v>52194</v>
      </c>
      <c r="G59" s="435">
        <f>G60+G64+G72</f>
        <v>52194</v>
      </c>
      <c r="H59" s="395">
        <f t="shared" si="3"/>
        <v>1</v>
      </c>
    </row>
    <row r="60" spans="2:8" ht="27">
      <c r="B60" s="669"/>
      <c r="C60" s="464" t="s">
        <v>40</v>
      </c>
      <c r="D60" s="296"/>
      <c r="E60" s="233" t="s">
        <v>246</v>
      </c>
      <c r="F60" s="297">
        <f>SUM(F61:F63)</f>
        <v>1774</v>
      </c>
      <c r="G60" s="297">
        <f>SUM(G61:G63)</f>
        <v>1774</v>
      </c>
      <c r="H60" s="295">
        <f t="shared" si="3"/>
        <v>1</v>
      </c>
    </row>
    <row r="61" spans="2:8" ht="17.25" customHeight="1">
      <c r="B61" s="669"/>
      <c r="C61" s="673"/>
      <c r="D61" s="682">
        <v>4010</v>
      </c>
      <c r="E61" s="15" t="s">
        <v>248</v>
      </c>
      <c r="F61" s="345">
        <v>1500</v>
      </c>
      <c r="G61" s="345">
        <v>1500</v>
      </c>
      <c r="H61" s="146">
        <f t="shared" si="3"/>
        <v>1</v>
      </c>
    </row>
    <row r="62" spans="2:8" ht="17.25" customHeight="1">
      <c r="B62" s="884"/>
      <c r="C62" s="885"/>
      <c r="D62" s="73">
        <v>4110</v>
      </c>
      <c r="E62" s="10" t="s">
        <v>249</v>
      </c>
      <c r="F62" s="345">
        <v>240</v>
      </c>
      <c r="G62" s="345">
        <v>240</v>
      </c>
      <c r="H62" s="146">
        <f t="shared" si="3"/>
        <v>1</v>
      </c>
    </row>
    <row r="63" spans="2:8" ht="17.25" customHeight="1">
      <c r="B63" s="669"/>
      <c r="C63" s="296"/>
      <c r="D63" s="671">
        <v>4120</v>
      </c>
      <c r="E63" s="15" t="s">
        <v>250</v>
      </c>
      <c r="F63" s="345">
        <v>34</v>
      </c>
      <c r="G63" s="345">
        <v>34</v>
      </c>
      <c r="H63" s="110">
        <f t="shared" si="3"/>
        <v>1</v>
      </c>
    </row>
    <row r="64" spans="2:8" ht="17.25" customHeight="1">
      <c r="B64" s="669"/>
      <c r="C64" s="464" t="s">
        <v>551</v>
      </c>
      <c r="D64" s="296"/>
      <c r="E64" s="224" t="s">
        <v>552</v>
      </c>
      <c r="F64" s="208">
        <f>SUM(F65:F71)</f>
        <v>26033</v>
      </c>
      <c r="G64" s="208">
        <f>SUM(G65:G71)</f>
        <v>26032.999999999996</v>
      </c>
      <c r="H64" s="295">
        <f t="shared" si="3"/>
        <v>0.9999999999999999</v>
      </c>
    </row>
    <row r="65" spans="2:8" ht="17.25" customHeight="1">
      <c r="B65" s="884"/>
      <c r="C65" s="680"/>
      <c r="D65" s="781" t="s">
        <v>128</v>
      </c>
      <c r="E65" s="50" t="s">
        <v>129</v>
      </c>
      <c r="F65" s="345">
        <v>15000</v>
      </c>
      <c r="G65" s="345">
        <v>15000</v>
      </c>
      <c r="H65" s="146">
        <f t="shared" si="3"/>
        <v>1</v>
      </c>
    </row>
    <row r="66" spans="2:8" ht="17.25" customHeight="1">
      <c r="B66" s="884"/>
      <c r="C66" s="885"/>
      <c r="D66" s="73">
        <v>4110</v>
      </c>
      <c r="E66" s="10" t="s">
        <v>249</v>
      </c>
      <c r="F66" s="345">
        <v>1246</v>
      </c>
      <c r="G66" s="345">
        <v>1245.53</v>
      </c>
      <c r="H66" s="146">
        <f t="shared" si="3"/>
        <v>0.9996227929373996</v>
      </c>
    </row>
    <row r="67" spans="2:8" ht="17.25" customHeight="1">
      <c r="B67" s="884"/>
      <c r="C67" s="885"/>
      <c r="D67" s="682">
        <v>4120</v>
      </c>
      <c r="E67" s="15" t="s">
        <v>250</v>
      </c>
      <c r="F67" s="345">
        <v>178</v>
      </c>
      <c r="G67" s="345">
        <v>178.45</v>
      </c>
      <c r="H67" s="146">
        <f t="shared" si="3"/>
        <v>1.0025280898876403</v>
      </c>
    </row>
    <row r="68" spans="2:8" ht="17.25" customHeight="1">
      <c r="B68" s="884"/>
      <c r="C68" s="885"/>
      <c r="D68" s="26">
        <v>4170</v>
      </c>
      <c r="E68" s="10" t="s">
        <v>150</v>
      </c>
      <c r="F68" s="345">
        <v>7864</v>
      </c>
      <c r="G68" s="345">
        <v>7864.62</v>
      </c>
      <c r="H68" s="146">
        <f t="shared" si="3"/>
        <v>1.0000788402848424</v>
      </c>
    </row>
    <row r="69" spans="2:8" ht="17.25" customHeight="1">
      <c r="B69" s="884"/>
      <c r="C69" s="885"/>
      <c r="D69" s="73">
        <v>4210</v>
      </c>
      <c r="E69" s="10" t="s">
        <v>127</v>
      </c>
      <c r="F69" s="345">
        <v>1405</v>
      </c>
      <c r="G69" s="345">
        <v>1404.76</v>
      </c>
      <c r="H69" s="146">
        <f t="shared" si="3"/>
        <v>0.9998291814946619</v>
      </c>
    </row>
    <row r="70" spans="2:8" ht="17.25" customHeight="1">
      <c r="B70" s="884"/>
      <c r="C70" s="885"/>
      <c r="D70" s="86" t="s">
        <v>110</v>
      </c>
      <c r="E70" s="10" t="s">
        <v>111</v>
      </c>
      <c r="F70" s="345">
        <v>68</v>
      </c>
      <c r="G70" s="345">
        <v>68.04</v>
      </c>
      <c r="H70" s="146">
        <f t="shared" si="3"/>
        <v>1.0005882352941178</v>
      </c>
    </row>
    <row r="71" spans="2:8" ht="17.25" customHeight="1">
      <c r="B71" s="669"/>
      <c r="C71" s="674"/>
      <c r="D71" s="578" t="s">
        <v>143</v>
      </c>
      <c r="E71" s="10" t="s">
        <v>144</v>
      </c>
      <c r="F71" s="345">
        <v>272</v>
      </c>
      <c r="G71" s="345">
        <v>271.6</v>
      </c>
      <c r="H71" s="110">
        <f t="shared" si="3"/>
        <v>0.998529411764706</v>
      </c>
    </row>
    <row r="72" spans="2:8" ht="17.25" customHeight="1">
      <c r="B72" s="669"/>
      <c r="C72" s="226" t="s">
        <v>533</v>
      </c>
      <c r="D72" s="226"/>
      <c r="E72" s="453" t="s">
        <v>523</v>
      </c>
      <c r="F72" s="208">
        <f>SUM(F73:F79)</f>
        <v>24387</v>
      </c>
      <c r="G72" s="208">
        <f>SUM(G73:G79)</f>
        <v>24387</v>
      </c>
      <c r="H72" s="295">
        <f t="shared" si="3"/>
        <v>1</v>
      </c>
    </row>
    <row r="73" spans="2:8" ht="15" customHeight="1">
      <c r="B73" s="669"/>
      <c r="C73" s="674"/>
      <c r="D73" s="781" t="s">
        <v>128</v>
      </c>
      <c r="E73" s="50" t="s">
        <v>129</v>
      </c>
      <c r="F73" s="30">
        <v>13950</v>
      </c>
      <c r="G73" s="30">
        <v>13950</v>
      </c>
      <c r="H73" s="146">
        <f t="shared" si="3"/>
        <v>1</v>
      </c>
    </row>
    <row r="74" spans="2:8" ht="15" customHeight="1">
      <c r="B74" s="669"/>
      <c r="C74" s="674"/>
      <c r="D74" s="671">
        <v>4110</v>
      </c>
      <c r="E74" s="10" t="s">
        <v>249</v>
      </c>
      <c r="F74" s="30">
        <v>595</v>
      </c>
      <c r="G74" s="30">
        <v>595</v>
      </c>
      <c r="H74" s="146">
        <f t="shared" si="3"/>
        <v>1</v>
      </c>
    </row>
    <row r="75" spans="2:8" ht="15" customHeight="1">
      <c r="B75" s="669"/>
      <c r="C75" s="674"/>
      <c r="D75" s="681">
        <v>4120</v>
      </c>
      <c r="E75" s="15" t="s">
        <v>250</v>
      </c>
      <c r="F75" s="30">
        <v>43</v>
      </c>
      <c r="G75" s="30">
        <v>43</v>
      </c>
      <c r="H75" s="146">
        <f t="shared" si="3"/>
        <v>1</v>
      </c>
    </row>
    <row r="76" spans="2:8" ht="15" customHeight="1">
      <c r="B76" s="669"/>
      <c r="C76" s="674"/>
      <c r="D76" s="532">
        <v>4170</v>
      </c>
      <c r="E76" s="10" t="s">
        <v>150</v>
      </c>
      <c r="F76" s="30">
        <v>3910</v>
      </c>
      <c r="G76" s="30">
        <v>4134.23</v>
      </c>
      <c r="H76" s="146">
        <f t="shared" si="3"/>
        <v>1.0573478260869564</v>
      </c>
    </row>
    <row r="77" spans="2:8" ht="15" customHeight="1">
      <c r="B77" s="669"/>
      <c r="C77" s="674"/>
      <c r="D77" s="671">
        <v>4210</v>
      </c>
      <c r="E77" s="10" t="s">
        <v>127</v>
      </c>
      <c r="F77" s="30">
        <v>5317</v>
      </c>
      <c r="G77" s="30">
        <v>5308.07</v>
      </c>
      <c r="H77" s="146">
        <f t="shared" si="3"/>
        <v>0.9983204814745157</v>
      </c>
    </row>
    <row r="78" spans="2:8" ht="15" customHeight="1">
      <c r="B78" s="669"/>
      <c r="C78" s="674"/>
      <c r="D78" s="672" t="s">
        <v>110</v>
      </c>
      <c r="E78" s="10" t="s">
        <v>111</v>
      </c>
      <c r="F78" s="30">
        <v>272</v>
      </c>
      <c r="G78" s="30">
        <v>46.9</v>
      </c>
      <c r="H78" s="146">
        <f t="shared" si="3"/>
        <v>0.1724264705882353</v>
      </c>
    </row>
    <row r="79" spans="2:8" ht="15" customHeight="1" thickBot="1">
      <c r="B79" s="669"/>
      <c r="C79" s="674"/>
      <c r="D79" s="591" t="s">
        <v>143</v>
      </c>
      <c r="E79" s="15" t="s">
        <v>144</v>
      </c>
      <c r="F79" s="796">
        <v>300</v>
      </c>
      <c r="G79" s="796">
        <v>309.8</v>
      </c>
      <c r="H79" s="146">
        <f t="shared" si="3"/>
        <v>1.0326666666666666</v>
      </c>
    </row>
    <row r="80" spans="2:8" ht="17.25" customHeight="1" thickBot="1">
      <c r="B80" s="213" t="s">
        <v>74</v>
      </c>
      <c r="C80" s="214"/>
      <c r="D80" s="214"/>
      <c r="E80" s="215" t="s">
        <v>75</v>
      </c>
      <c r="F80" s="436">
        <f>F81</f>
        <v>69458.04000000001</v>
      </c>
      <c r="G80" s="436">
        <f>G81</f>
        <v>68704.43000000001</v>
      </c>
      <c r="H80" s="245">
        <f t="shared" si="3"/>
        <v>0.9891501401421635</v>
      </c>
    </row>
    <row r="81" spans="2:8" ht="53.25" customHeight="1">
      <c r="B81" s="511"/>
      <c r="C81" s="270" t="s">
        <v>555</v>
      </c>
      <c r="D81" s="864"/>
      <c r="E81" s="872" t="s">
        <v>556</v>
      </c>
      <c r="F81" s="670">
        <f>F82+F83</f>
        <v>69458.04000000001</v>
      </c>
      <c r="G81" s="670">
        <f>G82+G83</f>
        <v>68704.43000000001</v>
      </c>
      <c r="H81" s="295">
        <f t="shared" si="3"/>
        <v>0.9891501401421635</v>
      </c>
    </row>
    <row r="82" spans="2:8" ht="17.25" customHeight="1">
      <c r="B82" s="669"/>
      <c r="C82" s="674"/>
      <c r="D82" s="532">
        <v>4170</v>
      </c>
      <c r="E82" s="10" t="s">
        <v>150</v>
      </c>
      <c r="F82" s="454">
        <v>687.69</v>
      </c>
      <c r="G82" s="454">
        <v>687.69</v>
      </c>
      <c r="H82" s="146">
        <f t="shared" si="3"/>
        <v>1</v>
      </c>
    </row>
    <row r="83" spans="2:8" ht="17.25" customHeight="1" thickBot="1">
      <c r="B83" s="669"/>
      <c r="C83" s="674"/>
      <c r="D83" s="399">
        <v>4240</v>
      </c>
      <c r="E83" s="15" t="s">
        <v>176</v>
      </c>
      <c r="F83" s="956">
        <v>68770.35</v>
      </c>
      <c r="G83" s="956">
        <v>68016.74</v>
      </c>
      <c r="H83" s="146">
        <f t="shared" si="3"/>
        <v>0.9890416436734727</v>
      </c>
    </row>
    <row r="84" spans="2:8" ht="18" customHeight="1" thickBot="1">
      <c r="B84" s="246" t="s">
        <v>189</v>
      </c>
      <c r="C84" s="248"/>
      <c r="D84" s="248"/>
      <c r="E84" s="249" t="s">
        <v>88</v>
      </c>
      <c r="F84" s="435">
        <f>F85</f>
        <v>50</v>
      </c>
      <c r="G84" s="435">
        <f>G85</f>
        <v>0</v>
      </c>
      <c r="H84" s="245">
        <f t="shared" si="3"/>
        <v>0</v>
      </c>
    </row>
    <row r="85" spans="2:8" ht="17.25" customHeight="1">
      <c r="B85" s="512"/>
      <c r="C85" s="460" t="s">
        <v>195</v>
      </c>
      <c r="D85" s="86"/>
      <c r="E85" s="274" t="s">
        <v>196</v>
      </c>
      <c r="F85" s="352">
        <f>F86</f>
        <v>50</v>
      </c>
      <c r="G85" s="352">
        <f>G86</f>
        <v>0</v>
      </c>
      <c r="H85" s="298">
        <f>G85/F85</f>
        <v>0</v>
      </c>
    </row>
    <row r="86" spans="2:8" ht="17.25" customHeight="1" thickBot="1">
      <c r="B86" s="512"/>
      <c r="C86" s="462"/>
      <c r="D86" s="73">
        <v>3110</v>
      </c>
      <c r="E86" s="10" t="s">
        <v>200</v>
      </c>
      <c r="F86" s="11">
        <v>50</v>
      </c>
      <c r="G86" s="11">
        <v>0</v>
      </c>
      <c r="H86" s="110">
        <f t="shared" si="3"/>
        <v>0</v>
      </c>
    </row>
    <row r="87" spans="2:8" ht="15" customHeight="1" thickBot="1">
      <c r="B87" s="213" t="s">
        <v>431</v>
      </c>
      <c r="C87" s="214"/>
      <c r="D87" s="214"/>
      <c r="E87" s="215" t="s">
        <v>432</v>
      </c>
      <c r="F87" s="458">
        <f>F88+F105+F120+F122+F129</f>
        <v>13866926</v>
      </c>
      <c r="G87" s="458">
        <f>G88+G105+G120+G122+G129</f>
        <v>13859285.09</v>
      </c>
      <c r="H87" s="253">
        <f t="shared" si="3"/>
        <v>0.9994489831416133</v>
      </c>
    </row>
    <row r="88" spans="2:8" ht="17.25" customHeight="1">
      <c r="B88" s="512"/>
      <c r="C88" s="674" t="s">
        <v>433</v>
      </c>
      <c r="D88" s="429"/>
      <c r="E88" s="430" t="s">
        <v>406</v>
      </c>
      <c r="F88" s="229">
        <f>SUM(F89:F104)</f>
        <v>9496523</v>
      </c>
      <c r="G88" s="229">
        <f>SUM(G89:G104)</f>
        <v>9496028.999999998</v>
      </c>
      <c r="H88" s="295">
        <f aca="true" t="shared" si="4" ref="H88:H128">G88/F88</f>
        <v>0.9999479809610315</v>
      </c>
    </row>
    <row r="89" spans="2:8" ht="17.25" customHeight="1">
      <c r="B89" s="512"/>
      <c r="C89" s="567"/>
      <c r="D89" s="671">
        <v>3110</v>
      </c>
      <c r="E89" s="10" t="s">
        <v>200</v>
      </c>
      <c r="F89" s="11">
        <v>9373364</v>
      </c>
      <c r="G89" s="11">
        <v>9373363.4</v>
      </c>
      <c r="H89" s="110">
        <f t="shared" si="4"/>
        <v>0.9999999359888296</v>
      </c>
    </row>
    <row r="90" spans="2:8" ht="17.25" customHeight="1">
      <c r="B90" s="512"/>
      <c r="C90" s="567"/>
      <c r="D90" s="671">
        <v>4010</v>
      </c>
      <c r="E90" s="10" t="s">
        <v>248</v>
      </c>
      <c r="F90" s="11">
        <v>85318</v>
      </c>
      <c r="G90" s="11">
        <v>85317.61</v>
      </c>
      <c r="H90" s="110">
        <f t="shared" si="4"/>
        <v>0.9999954288661244</v>
      </c>
    </row>
    <row r="91" spans="2:8" ht="17.25" customHeight="1">
      <c r="B91" s="512"/>
      <c r="C91" s="567"/>
      <c r="D91" s="578" t="s">
        <v>148</v>
      </c>
      <c r="E91" s="10" t="s">
        <v>149</v>
      </c>
      <c r="F91" s="11">
        <v>3750</v>
      </c>
      <c r="G91" s="11">
        <v>3749.52</v>
      </c>
      <c r="H91" s="110">
        <f t="shared" si="4"/>
        <v>0.999872</v>
      </c>
    </row>
    <row r="92" spans="2:8" ht="17.25" customHeight="1">
      <c r="B92" s="512"/>
      <c r="C92" s="567"/>
      <c r="D92" s="671">
        <v>4110</v>
      </c>
      <c r="E92" s="10" t="s">
        <v>249</v>
      </c>
      <c r="F92" s="11">
        <v>14624</v>
      </c>
      <c r="G92" s="11">
        <v>14623.16</v>
      </c>
      <c r="H92" s="110">
        <f t="shared" si="4"/>
        <v>0.9999425601750547</v>
      </c>
    </row>
    <row r="93" spans="2:8" ht="17.25" customHeight="1">
      <c r="B93" s="512"/>
      <c r="C93" s="567"/>
      <c r="D93" s="671">
        <v>4120</v>
      </c>
      <c r="E93" s="10" t="s">
        <v>250</v>
      </c>
      <c r="F93" s="11">
        <v>2081</v>
      </c>
      <c r="G93" s="11">
        <v>2080.52</v>
      </c>
      <c r="H93" s="110">
        <f t="shared" si="4"/>
        <v>0.9997693416626622</v>
      </c>
    </row>
    <row r="94" spans="2:8" ht="17.25" customHeight="1">
      <c r="B94" s="512"/>
      <c r="C94" s="567"/>
      <c r="D94" s="671">
        <v>4210</v>
      </c>
      <c r="E94" s="10" t="s">
        <v>127</v>
      </c>
      <c r="F94" s="11">
        <v>3708</v>
      </c>
      <c r="G94" s="11">
        <v>3707.66</v>
      </c>
      <c r="H94" s="110">
        <f t="shared" si="4"/>
        <v>0.999908306364617</v>
      </c>
    </row>
    <row r="95" spans="2:8" ht="17.25" customHeight="1">
      <c r="B95" s="512"/>
      <c r="C95" s="567"/>
      <c r="D95" s="578" t="s">
        <v>151</v>
      </c>
      <c r="E95" s="10" t="s">
        <v>152</v>
      </c>
      <c r="F95" s="11">
        <v>834</v>
      </c>
      <c r="G95" s="11">
        <v>756.75</v>
      </c>
      <c r="H95" s="110">
        <f t="shared" si="4"/>
        <v>0.9073741007194245</v>
      </c>
    </row>
    <row r="96" spans="2:8" ht="17.25" customHeight="1">
      <c r="B96" s="512"/>
      <c r="C96" s="567"/>
      <c r="D96" s="578" t="s">
        <v>153</v>
      </c>
      <c r="E96" s="10" t="s">
        <v>154</v>
      </c>
      <c r="F96" s="11">
        <v>20</v>
      </c>
      <c r="G96" s="11">
        <v>0</v>
      </c>
      <c r="H96" s="110">
        <f t="shared" si="4"/>
        <v>0</v>
      </c>
    </row>
    <row r="97" spans="2:8" ht="17.25" customHeight="1">
      <c r="B97" s="512"/>
      <c r="C97" s="567"/>
      <c r="D97" s="532" t="s">
        <v>191</v>
      </c>
      <c r="E97" s="10" t="s">
        <v>192</v>
      </c>
      <c r="F97" s="11">
        <v>100</v>
      </c>
      <c r="G97" s="11">
        <v>0</v>
      </c>
      <c r="H97" s="110">
        <f t="shared" si="4"/>
        <v>0</v>
      </c>
    </row>
    <row r="98" spans="2:8" ht="17.25" customHeight="1">
      <c r="B98" s="512"/>
      <c r="C98" s="567"/>
      <c r="D98" s="73">
        <v>4300</v>
      </c>
      <c r="E98" s="10" t="s">
        <v>111</v>
      </c>
      <c r="F98" s="11">
        <v>8243</v>
      </c>
      <c r="G98" s="11">
        <v>8242.44</v>
      </c>
      <c r="H98" s="110">
        <f t="shared" si="4"/>
        <v>0.999932063569089</v>
      </c>
    </row>
    <row r="99" spans="2:8" ht="17.25" customHeight="1">
      <c r="B99" s="512"/>
      <c r="C99" s="567"/>
      <c r="D99" s="46">
        <v>4360</v>
      </c>
      <c r="E99" s="50" t="s">
        <v>380</v>
      </c>
      <c r="F99" s="11">
        <v>450</v>
      </c>
      <c r="G99" s="11">
        <v>381.58</v>
      </c>
      <c r="H99" s="110">
        <f t="shared" si="4"/>
        <v>0.8479555555555556</v>
      </c>
    </row>
    <row r="100" spans="2:8" ht="26.25" customHeight="1">
      <c r="B100" s="512"/>
      <c r="C100" s="567"/>
      <c r="D100" s="582">
        <v>4400</v>
      </c>
      <c r="E100" s="29" t="s">
        <v>280</v>
      </c>
      <c r="F100" s="11">
        <v>1377</v>
      </c>
      <c r="G100" s="11">
        <v>1320</v>
      </c>
      <c r="H100" s="110">
        <f t="shared" si="4"/>
        <v>0.9586056644880174</v>
      </c>
    </row>
    <row r="101" spans="2:8" ht="17.25" customHeight="1">
      <c r="B101" s="512"/>
      <c r="C101" s="567"/>
      <c r="D101" s="578" t="s">
        <v>143</v>
      </c>
      <c r="E101" s="10" t="s">
        <v>144</v>
      </c>
      <c r="F101" s="11">
        <v>100</v>
      </c>
      <c r="G101" s="11">
        <v>0</v>
      </c>
      <c r="H101" s="110">
        <f t="shared" si="4"/>
        <v>0</v>
      </c>
    </row>
    <row r="102" spans="2:8" ht="17.25" customHeight="1">
      <c r="B102" s="512"/>
      <c r="C102" s="567"/>
      <c r="D102" s="578" t="s">
        <v>117</v>
      </c>
      <c r="E102" s="10" t="s">
        <v>118</v>
      </c>
      <c r="F102" s="11">
        <v>100</v>
      </c>
      <c r="G102" s="11">
        <v>87.4</v>
      </c>
      <c r="H102" s="110">
        <f t="shared" si="4"/>
        <v>0.8740000000000001</v>
      </c>
    </row>
    <row r="103" spans="2:8" ht="17.25" customHeight="1">
      <c r="B103" s="512"/>
      <c r="C103" s="567"/>
      <c r="D103" s="532" t="s">
        <v>155</v>
      </c>
      <c r="E103" s="10" t="s">
        <v>341</v>
      </c>
      <c r="F103" s="11">
        <v>1248</v>
      </c>
      <c r="G103" s="11">
        <v>1246.76</v>
      </c>
      <c r="H103" s="110">
        <f t="shared" si="4"/>
        <v>0.9990064102564102</v>
      </c>
    </row>
    <row r="104" spans="2:8" ht="17.25" customHeight="1">
      <c r="B104" s="512"/>
      <c r="C104" s="434"/>
      <c r="D104" s="582">
        <v>4700</v>
      </c>
      <c r="E104" s="10" t="s">
        <v>146</v>
      </c>
      <c r="F104" s="53">
        <v>1206</v>
      </c>
      <c r="G104" s="53">
        <v>1152.2</v>
      </c>
      <c r="H104" s="110">
        <f t="shared" si="4"/>
        <v>0.9553897180762853</v>
      </c>
    </row>
    <row r="105" spans="2:8" ht="54.75">
      <c r="B105" s="512"/>
      <c r="C105" s="674" t="s">
        <v>434</v>
      </c>
      <c r="D105" s="226"/>
      <c r="E105" s="224" t="s">
        <v>436</v>
      </c>
      <c r="F105" s="282">
        <f>SUM(F106:F119)</f>
        <v>3919530</v>
      </c>
      <c r="G105" s="282">
        <f>SUM(G106:G119)</f>
        <v>3912526.1599999997</v>
      </c>
      <c r="H105" s="298">
        <f t="shared" si="4"/>
        <v>0.9982130918758115</v>
      </c>
    </row>
    <row r="106" spans="2:8" ht="17.25" customHeight="1">
      <c r="B106" s="512"/>
      <c r="C106" s="680"/>
      <c r="D106" s="675" t="s">
        <v>174</v>
      </c>
      <c r="E106" s="50" t="s">
        <v>147</v>
      </c>
      <c r="F106" s="11">
        <v>332</v>
      </c>
      <c r="G106" s="11">
        <v>0</v>
      </c>
      <c r="H106" s="110">
        <f t="shared" si="4"/>
        <v>0</v>
      </c>
    </row>
    <row r="107" spans="2:8" ht="17.25" customHeight="1">
      <c r="B107" s="512"/>
      <c r="C107" s="512"/>
      <c r="D107" s="671">
        <v>3110</v>
      </c>
      <c r="E107" s="10" t="s">
        <v>200</v>
      </c>
      <c r="F107" s="11">
        <v>3812133</v>
      </c>
      <c r="G107" s="11">
        <v>3805785.68</v>
      </c>
      <c r="H107" s="110">
        <f t="shared" si="4"/>
        <v>0.9983349689006129</v>
      </c>
    </row>
    <row r="108" spans="2:8" ht="17.25" customHeight="1">
      <c r="B108" s="512"/>
      <c r="C108" s="512"/>
      <c r="D108" s="671">
        <v>4010</v>
      </c>
      <c r="E108" s="10" t="s">
        <v>248</v>
      </c>
      <c r="F108" s="11">
        <v>71007</v>
      </c>
      <c r="G108" s="11">
        <v>70997.12</v>
      </c>
      <c r="H108" s="110">
        <f t="shared" si="4"/>
        <v>0.9998608587885701</v>
      </c>
    </row>
    <row r="109" spans="2:8" ht="17.25" customHeight="1">
      <c r="B109" s="512"/>
      <c r="C109" s="512"/>
      <c r="D109" s="671">
        <v>4040</v>
      </c>
      <c r="E109" s="10" t="s">
        <v>149</v>
      </c>
      <c r="F109" s="11">
        <v>2728</v>
      </c>
      <c r="G109" s="11">
        <v>2727.23</v>
      </c>
      <c r="H109" s="110">
        <f t="shared" si="4"/>
        <v>0.9997177419354839</v>
      </c>
    </row>
    <row r="110" spans="2:8" ht="17.25" customHeight="1">
      <c r="B110" s="512"/>
      <c r="C110" s="512"/>
      <c r="D110" s="671">
        <v>4110</v>
      </c>
      <c r="E110" s="10" t="s">
        <v>249</v>
      </c>
      <c r="F110" s="11">
        <v>12085</v>
      </c>
      <c r="G110" s="11">
        <v>12075.46</v>
      </c>
      <c r="H110" s="110">
        <f t="shared" si="4"/>
        <v>0.999210591642532</v>
      </c>
    </row>
    <row r="111" spans="2:8" ht="17.25" customHeight="1">
      <c r="B111" s="512"/>
      <c r="C111" s="512"/>
      <c r="D111" s="671">
        <v>4120</v>
      </c>
      <c r="E111" s="10" t="s">
        <v>250</v>
      </c>
      <c r="F111" s="11">
        <v>1706</v>
      </c>
      <c r="G111" s="11">
        <v>1651.28</v>
      </c>
      <c r="H111" s="110">
        <f t="shared" si="4"/>
        <v>0.9679249706916764</v>
      </c>
    </row>
    <row r="112" spans="2:8" ht="17.25" customHeight="1">
      <c r="B112" s="512"/>
      <c r="C112" s="512"/>
      <c r="D112" s="671">
        <v>4210</v>
      </c>
      <c r="E112" s="10" t="s">
        <v>127</v>
      </c>
      <c r="F112" s="11">
        <v>4420</v>
      </c>
      <c r="G112" s="11">
        <v>4419.58</v>
      </c>
      <c r="H112" s="110">
        <f t="shared" si="4"/>
        <v>0.9999049773755656</v>
      </c>
    </row>
    <row r="113" spans="2:8" ht="17.25" customHeight="1">
      <c r="B113" s="512"/>
      <c r="C113" s="512"/>
      <c r="D113" s="578" t="s">
        <v>151</v>
      </c>
      <c r="E113" s="10" t="s">
        <v>152</v>
      </c>
      <c r="F113" s="11">
        <v>765</v>
      </c>
      <c r="G113" s="11">
        <v>756.75</v>
      </c>
      <c r="H113" s="110">
        <f t="shared" si="4"/>
        <v>0.9892156862745098</v>
      </c>
    </row>
    <row r="114" spans="2:8" ht="17.25" customHeight="1">
      <c r="B114" s="512"/>
      <c r="C114" s="512"/>
      <c r="D114" s="671">
        <v>4300</v>
      </c>
      <c r="E114" s="10" t="s">
        <v>111</v>
      </c>
      <c r="F114" s="11">
        <v>10636</v>
      </c>
      <c r="G114" s="11">
        <v>10487.5</v>
      </c>
      <c r="H114" s="110">
        <f t="shared" si="4"/>
        <v>0.9860379842045882</v>
      </c>
    </row>
    <row r="115" spans="2:8" ht="26.25" customHeight="1">
      <c r="B115" s="512"/>
      <c r="C115" s="512"/>
      <c r="D115" s="671">
        <v>4400</v>
      </c>
      <c r="E115" s="29" t="s">
        <v>280</v>
      </c>
      <c r="F115" s="11">
        <v>1320</v>
      </c>
      <c r="G115" s="11">
        <v>1320</v>
      </c>
      <c r="H115" s="110">
        <f t="shared" si="4"/>
        <v>1</v>
      </c>
    </row>
    <row r="116" spans="2:8" ht="17.25" customHeight="1">
      <c r="B116" s="512"/>
      <c r="C116" s="512"/>
      <c r="D116" s="671">
        <v>4410</v>
      </c>
      <c r="E116" s="10" t="s">
        <v>144</v>
      </c>
      <c r="F116" s="11">
        <v>100</v>
      </c>
      <c r="G116" s="11">
        <v>64</v>
      </c>
      <c r="H116" s="110">
        <f t="shared" si="4"/>
        <v>0.64</v>
      </c>
    </row>
    <row r="117" spans="2:8" ht="17.25" customHeight="1">
      <c r="B117" s="512"/>
      <c r="C117" s="512"/>
      <c r="D117" s="532">
        <v>4430</v>
      </c>
      <c r="E117" s="10" t="s">
        <v>118</v>
      </c>
      <c r="F117" s="11">
        <v>100</v>
      </c>
      <c r="G117" s="11">
        <v>87.4</v>
      </c>
      <c r="H117" s="110">
        <f t="shared" si="4"/>
        <v>0.8740000000000001</v>
      </c>
    </row>
    <row r="118" spans="2:8" ht="17.25" customHeight="1">
      <c r="B118" s="512"/>
      <c r="C118" s="512"/>
      <c r="D118" s="532" t="s">
        <v>155</v>
      </c>
      <c r="E118" s="10" t="s">
        <v>341</v>
      </c>
      <c r="F118" s="11">
        <v>1248</v>
      </c>
      <c r="G118" s="11">
        <v>1246.76</v>
      </c>
      <c r="H118" s="110">
        <f t="shared" si="4"/>
        <v>0.9990064102564102</v>
      </c>
    </row>
    <row r="119" spans="2:8" ht="17.25" customHeight="1">
      <c r="B119" s="512"/>
      <c r="C119" s="463"/>
      <c r="D119" s="582">
        <v>4700</v>
      </c>
      <c r="E119" s="10" t="s">
        <v>146</v>
      </c>
      <c r="F119" s="11">
        <v>950</v>
      </c>
      <c r="G119" s="11">
        <v>907.4</v>
      </c>
      <c r="H119" s="110">
        <f t="shared" si="4"/>
        <v>0.9551578947368421</v>
      </c>
    </row>
    <row r="120" spans="2:8" ht="17.25" customHeight="1">
      <c r="B120" s="512"/>
      <c r="C120" s="464" t="s">
        <v>435</v>
      </c>
      <c r="D120" s="226"/>
      <c r="E120" s="368" t="s">
        <v>437</v>
      </c>
      <c r="F120" s="352">
        <f>F121</f>
        <v>900</v>
      </c>
      <c r="G120" s="352">
        <f>G121</f>
        <v>900</v>
      </c>
      <c r="H120" s="298">
        <f t="shared" si="4"/>
        <v>1</v>
      </c>
    </row>
    <row r="121" spans="2:8" ht="17.25" customHeight="1">
      <c r="B121" s="512"/>
      <c r="C121" s="462"/>
      <c r="D121" s="26" t="s">
        <v>126</v>
      </c>
      <c r="E121" s="10" t="s">
        <v>338</v>
      </c>
      <c r="F121" s="11">
        <v>900</v>
      </c>
      <c r="G121" s="11">
        <v>900</v>
      </c>
      <c r="H121" s="110">
        <f t="shared" si="4"/>
        <v>1</v>
      </c>
    </row>
    <row r="122" spans="2:8" ht="17.25" customHeight="1">
      <c r="B122" s="800"/>
      <c r="C122" s="226" t="s">
        <v>446</v>
      </c>
      <c r="D122" s="226"/>
      <c r="E122" s="285" t="s">
        <v>448</v>
      </c>
      <c r="F122" s="208">
        <f>SUM(F123:F128)</f>
        <v>412973</v>
      </c>
      <c r="G122" s="208">
        <f>SUM(G123:G128)</f>
        <v>412918.63</v>
      </c>
      <c r="H122" s="298">
        <f t="shared" si="4"/>
        <v>0.9998683449039042</v>
      </c>
    </row>
    <row r="123" spans="2:8" ht="17.25" customHeight="1">
      <c r="B123" s="800"/>
      <c r="C123" s="800"/>
      <c r="D123" s="73">
        <v>3110</v>
      </c>
      <c r="E123" s="10" t="s">
        <v>200</v>
      </c>
      <c r="F123" s="11">
        <v>399600</v>
      </c>
      <c r="G123" s="11">
        <v>399600</v>
      </c>
      <c r="H123" s="110">
        <f t="shared" si="4"/>
        <v>1</v>
      </c>
    </row>
    <row r="124" spans="2:8" ht="17.25" customHeight="1">
      <c r="B124" s="800"/>
      <c r="C124" s="800"/>
      <c r="D124" s="73">
        <v>4010</v>
      </c>
      <c r="E124" s="10" t="s">
        <v>248</v>
      </c>
      <c r="F124" s="11">
        <v>9500</v>
      </c>
      <c r="G124" s="11">
        <v>9500</v>
      </c>
      <c r="H124" s="110">
        <f t="shared" si="4"/>
        <v>1</v>
      </c>
    </row>
    <row r="125" spans="2:8" ht="17.25" customHeight="1">
      <c r="B125" s="800"/>
      <c r="C125" s="800"/>
      <c r="D125" s="73">
        <v>4110</v>
      </c>
      <c r="E125" s="10" t="s">
        <v>249</v>
      </c>
      <c r="F125" s="11">
        <v>1636</v>
      </c>
      <c r="G125" s="11">
        <v>1635.9</v>
      </c>
      <c r="H125" s="110">
        <f t="shared" si="4"/>
        <v>0.9999388753056235</v>
      </c>
    </row>
    <row r="126" spans="2:8" ht="17.25" customHeight="1">
      <c r="B126" s="800"/>
      <c r="C126" s="800"/>
      <c r="D126" s="73">
        <v>4120</v>
      </c>
      <c r="E126" s="10" t="s">
        <v>250</v>
      </c>
      <c r="F126" s="11">
        <v>233</v>
      </c>
      <c r="G126" s="11">
        <v>232.75</v>
      </c>
      <c r="H126" s="110">
        <f t="shared" si="4"/>
        <v>0.9989270386266095</v>
      </c>
    </row>
    <row r="127" spans="2:8" ht="17.25" customHeight="1">
      <c r="B127" s="800"/>
      <c r="C127" s="800"/>
      <c r="D127" s="73">
        <v>4210</v>
      </c>
      <c r="E127" s="10" t="s">
        <v>127</v>
      </c>
      <c r="F127" s="11">
        <v>721</v>
      </c>
      <c r="G127" s="11">
        <v>720.56</v>
      </c>
      <c r="H127" s="110">
        <f t="shared" si="4"/>
        <v>0.999389736477115</v>
      </c>
    </row>
    <row r="128" spans="2:8" ht="17.25" customHeight="1">
      <c r="B128" s="800"/>
      <c r="C128" s="463"/>
      <c r="D128" s="671">
        <v>4300</v>
      </c>
      <c r="E128" s="10" t="s">
        <v>111</v>
      </c>
      <c r="F128" s="11">
        <v>1283</v>
      </c>
      <c r="G128" s="11">
        <v>1229.42</v>
      </c>
      <c r="H128" s="110">
        <f t="shared" si="4"/>
        <v>0.9582385035074046</v>
      </c>
    </row>
    <row r="129" spans="2:8" ht="72" customHeight="1">
      <c r="B129" s="800"/>
      <c r="C129" s="223" t="s">
        <v>524</v>
      </c>
      <c r="D129" s="227"/>
      <c r="E129" s="453" t="s">
        <v>525</v>
      </c>
      <c r="F129" s="352">
        <f>F130</f>
        <v>37000</v>
      </c>
      <c r="G129" s="352">
        <f>G130</f>
        <v>36911.3</v>
      </c>
      <c r="H129" s="298">
        <f>G129/F129</f>
        <v>0.9976027027027028</v>
      </c>
    </row>
    <row r="130" spans="2:8" ht="13.5">
      <c r="B130" s="463"/>
      <c r="C130" s="223"/>
      <c r="D130" s="532" t="s">
        <v>193</v>
      </c>
      <c r="E130" s="10" t="s">
        <v>468</v>
      </c>
      <c r="F130" s="801">
        <v>37000</v>
      </c>
      <c r="G130" s="801">
        <v>36911.3</v>
      </c>
      <c r="H130" s="110">
        <f>G130/F130</f>
        <v>0.9976027027027028</v>
      </c>
    </row>
    <row r="131" spans="2:8" ht="15.75" thickBot="1">
      <c r="B131" s="111"/>
      <c r="C131" s="716"/>
      <c r="D131" s="794"/>
      <c r="E131" s="795"/>
      <c r="F131" s="105"/>
      <c r="G131" s="105"/>
      <c r="H131" s="179"/>
    </row>
    <row r="132" spans="2:8" ht="25.5" customHeight="1" thickBot="1">
      <c r="B132" s="437"/>
      <c r="C132" s="437"/>
      <c r="D132" s="438"/>
      <c r="E132" s="439" t="s">
        <v>251</v>
      </c>
      <c r="F132" s="496">
        <f>F46+F54+F59+F80+F84+F87</f>
        <v>15063786.07</v>
      </c>
      <c r="G132" s="496">
        <f>G46+G54+G59+G84+G87</f>
        <v>14986611.06</v>
      </c>
      <c r="H132" s="955">
        <f>G132/F132</f>
        <v>0.9948767853153666</v>
      </c>
    </row>
    <row r="135" spans="2:8" ht="13.5" customHeight="1">
      <c r="B135" s="112"/>
      <c r="C135" s="89"/>
      <c r="D135" s="89"/>
      <c r="E135" s="113"/>
      <c r="F135" s="90"/>
      <c r="G135" s="90"/>
      <c r="H135" s="114"/>
    </row>
    <row r="136" spans="2:8" ht="13.5" customHeight="1">
      <c r="B136" s="115"/>
      <c r="C136" s="115"/>
      <c r="D136" s="115"/>
      <c r="E136" s="94"/>
      <c r="F136" s="95"/>
      <c r="G136" s="95"/>
      <c r="H136" s="114"/>
    </row>
    <row r="137" spans="2:8" ht="13.5" customHeight="1">
      <c r="B137" s="57"/>
      <c r="C137" s="57"/>
      <c r="D137" s="57"/>
      <c r="E137" s="58"/>
      <c r="F137" s="59"/>
      <c r="G137" s="59"/>
      <c r="H137" s="114"/>
    </row>
    <row r="138" spans="2:8" ht="13.5" customHeight="1">
      <c r="B138" s="104"/>
      <c r="C138" s="104"/>
      <c r="D138" s="104"/>
      <c r="E138" s="58"/>
      <c r="F138" s="105"/>
      <c r="G138" s="105"/>
      <c r="H138" s="106"/>
    </row>
    <row r="139" spans="2:8" ht="13.5">
      <c r="B139" s="107"/>
      <c r="C139" s="116"/>
      <c r="D139" s="116"/>
      <c r="E139" s="117"/>
      <c r="F139" s="118"/>
      <c r="G139" s="118"/>
      <c r="H139" s="114"/>
    </row>
    <row r="142" ht="15.75" customHeight="1">
      <c r="E142" s="38"/>
    </row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>
      <c r="G167" s="2"/>
    </row>
    <row r="197" spans="6:7" ht="13.5">
      <c r="F197" s="373"/>
      <c r="G197" s="373"/>
    </row>
    <row r="392" spans="5:7" ht="15">
      <c r="E392" s="39"/>
      <c r="F392" s="40"/>
      <c r="G392" s="40"/>
    </row>
    <row r="393" spans="6:7" ht="13.5">
      <c r="F393" s="2"/>
      <c r="G393" s="2"/>
    </row>
    <row r="394" spans="6:7" ht="13.5">
      <c r="F394" s="2"/>
      <c r="G394" s="2"/>
    </row>
    <row r="418" ht="15">
      <c r="E418" s="149"/>
    </row>
    <row r="421" ht="13.5">
      <c r="E421" s="151"/>
    </row>
  </sheetData>
  <sheetProtection/>
  <mergeCells count="2">
    <mergeCell ref="E4:G4"/>
    <mergeCell ref="E43:G43"/>
  </mergeCells>
  <printOptions/>
  <pageMargins left="0.7086614173228347" right="0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2020-04-01T09:13:02Z</cp:lastPrinted>
  <dcterms:created xsi:type="dcterms:W3CDTF">2009-06-24T10:07:09Z</dcterms:created>
  <dcterms:modified xsi:type="dcterms:W3CDTF">2020-04-01T09:26:16Z</dcterms:modified>
  <cp:category/>
  <cp:version/>
  <cp:contentType/>
  <cp:contentStatus/>
</cp:coreProperties>
</file>