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146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<sst xmlns="http://schemas.openxmlformats.org/spreadsheetml/2006/main" count="1816" uniqueCount="543">
  <si>
    <t>TABELA NR 1</t>
  </si>
  <si>
    <t>dział</t>
  </si>
  <si>
    <t>rozdział</t>
  </si>
  <si>
    <t>paragraf</t>
  </si>
  <si>
    <t>treść</t>
  </si>
  <si>
    <t>plan</t>
  </si>
  <si>
    <t>wykonanie</t>
  </si>
  <si>
    <t>wykonanie procentowe</t>
  </si>
  <si>
    <t>010</t>
  </si>
  <si>
    <t>rolnictwo i łowiectwo</t>
  </si>
  <si>
    <t>01010</t>
  </si>
  <si>
    <t>infrastruktura wodociągowa i sanitacyjna wsi</t>
  </si>
  <si>
    <t>0960</t>
  </si>
  <si>
    <t>otrzymane spadki, zapisy i darowizny w postaci pieniężnej</t>
  </si>
  <si>
    <t>01095</t>
  </si>
  <si>
    <t>pozostała działalność</t>
  </si>
  <si>
    <t>dotacje celowe otrzymane z bp na realizację zadań bieżących z zakresu administracji rządowej oraz innych zadań zleconych gminom ustawami</t>
  </si>
  <si>
    <t>020</t>
  </si>
  <si>
    <t>leśnictwo</t>
  </si>
  <si>
    <t>02001</t>
  </si>
  <si>
    <t>gospodarka leśna</t>
  </si>
  <si>
    <t>0750</t>
  </si>
  <si>
    <t>dochody z najmu i dzierzawy składników majątkowych skarbu państwa, jednostek samorządu terytorialnego lub innych jednostek zaliczonych do sektora finansów publicznych oraz innych umów o podobnym charakterze</t>
  </si>
  <si>
    <t>700</t>
  </si>
  <si>
    <t xml:space="preserve">gospodarka mieszkaniowa </t>
  </si>
  <si>
    <t>70005</t>
  </si>
  <si>
    <t>gospodarka gruntami i nieruchomościami</t>
  </si>
  <si>
    <t>0470</t>
  </si>
  <si>
    <t>wpływy z opłat za zarząd,użytkowanie i użytkowanie wieczyste nieruchomości</t>
  </si>
  <si>
    <t>0690</t>
  </si>
  <si>
    <t>wpływy z różnych opłat</t>
  </si>
  <si>
    <t>750</t>
  </si>
  <si>
    <t>administracja publiczna</t>
  </si>
  <si>
    <t>75011</t>
  </si>
  <si>
    <t>urzędy wojewódzkie</t>
  </si>
  <si>
    <t>2010</t>
  </si>
  <si>
    <t>2360</t>
  </si>
  <si>
    <t>dochody jednostek samorządu terytorialnego związane z realizacją zadań z zakresu administracji rządowej oraz innych zadań zleconych ustawami</t>
  </si>
  <si>
    <t>75023</t>
  </si>
  <si>
    <t>urzędy gmin</t>
  </si>
  <si>
    <t>0490</t>
  </si>
  <si>
    <t>0570</t>
  </si>
  <si>
    <t>0920</t>
  </si>
  <si>
    <t>pozostałe odsetki</t>
  </si>
  <si>
    <t>751</t>
  </si>
  <si>
    <t>urzędy naczelnych organów władzy państwowej,kontroli i ochrony prawa oraz sądownictwa</t>
  </si>
  <si>
    <t>75101</t>
  </si>
  <si>
    <t>urzędy naczelnych organów władzy państwowej,kontroli i ochrony prawa</t>
  </si>
  <si>
    <t>756</t>
  </si>
  <si>
    <t>dochody od osób prawnych,od osób fizycznych i od innych jednostek nie posiadających osobowości prawnej oraz wydatki związane z ich poborem</t>
  </si>
  <si>
    <t>75615</t>
  </si>
  <si>
    <t xml:space="preserve">wpływy z podatku rolnego,podatku leśnego,podatku od czynności cywilnoprawnych,podatków i opłat lokalnych od osób prawnych iinnych jednostek organizacyjnych 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</si>
  <si>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</si>
  <si>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</si>
  <si>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</si>
  <si>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</si>
  <si>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</si>
  <si>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</si>
  <si>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</si>
  <si>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</si>
  <si>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</si>
  <si>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</si>
  <si>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</si>
  <si>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</si>
  <si>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 xml:space="preserve">wpływy z podatku rolnego,podatku leśnego,podatku od spadków i darowizn,podatku od czynności cywilnoprawnych,oraz podatków i opłat lokalnych od osób fizycznych </t>
  </si>
  <si>
    <t>0350</t>
  </si>
  <si>
    <t>podatek od działalności gospodarczej osób fizycznych, opłacany w formie karty podatkowej</t>
  </si>
  <si>
    <t>0360</t>
  </si>
  <si>
    <t>podatek od spadków i darowizn</t>
  </si>
  <si>
    <t>75618</t>
  </si>
  <si>
    <t xml:space="preserve">wpływy z innych opłat stanowiących dochody jednostek samorządu terytorialnego na podstawie ustaw 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</si>
  <si>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</si>
  <si>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</si>
  <si>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</si>
  <si>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</si>
  <si>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</si>
  <si>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</si>
  <si>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</si>
  <si>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</si>
  <si>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</si>
  <si>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</si>
  <si>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</si>
  <si>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</si>
  <si>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</si>
  <si>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</si>
  <si>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</si>
  <si>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</si>
  <si>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</si>
  <si>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subwencja ogólna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</si>
  <si>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</si>
  <si>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</si>
  <si>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</si>
  <si>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</si>
  <si>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</si>
  <si>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</si>
  <si>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2030</t>
  </si>
  <si>
    <t>dotacje celowe otrzymane z bp na realizację własnych zadań bieżących gmin</t>
  </si>
  <si>
    <t>80104</t>
  </si>
  <si>
    <t xml:space="preserve">przedszkola </t>
  </si>
  <si>
    <t>80110</t>
  </si>
  <si>
    <t>gimnazja</t>
  </si>
  <si>
    <t>80113</t>
  </si>
  <si>
    <t>0830</t>
  </si>
  <si>
    <t>wpływy z usług</t>
  </si>
  <si>
    <t>80114</t>
  </si>
  <si>
    <t>80195</t>
  </si>
  <si>
    <t>pomoc społeczna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</si>
  <si>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</si>
  <si>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</si>
  <si>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</si>
  <si>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</si>
  <si>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</si>
  <si>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 xml:space="preserve">zasiłki i pomoc w naturze oraz składki na ubezpieczenia społeczne </t>
  </si>
  <si>
    <t>85219</t>
  </si>
  <si>
    <t>ośrodki pomocy społecznej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</si>
  <si>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</si>
  <si>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</si>
  <si>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</si>
  <si>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</si>
  <si>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</si>
  <si>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</si>
  <si>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</si>
  <si>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</si>
  <si>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</si>
  <si>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</si>
  <si>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</si>
  <si>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921</t>
  </si>
  <si>
    <t>kultura i ochrona dziedzictwa narodowego</t>
  </si>
  <si>
    <t>92195</t>
  </si>
  <si>
    <t>ogółem dochody</t>
  </si>
  <si>
    <t>w tym:</t>
  </si>
  <si>
    <t>dotacje celowe otrzymane z budżetu państwa na finansowanie zadań bieżących zleconych gminom</t>
  </si>
  <si>
    <t>dotacje celowe otrzymane z budżetu państwa na realizację własnych zadań bieżących gmin</t>
  </si>
  <si>
    <t>subwencje</t>
  </si>
  <si>
    <t>dochody własne</t>
  </si>
  <si>
    <t>TABELA NR 2</t>
  </si>
  <si>
    <t>01008</t>
  </si>
  <si>
    <t>melioracje wodne</t>
  </si>
  <si>
    <t>4300</t>
  </si>
  <si>
    <t>zakup usług pozostałych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</si>
  <si>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</si>
  <si>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</si>
  <si>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</si>
  <si>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</si>
  <si>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</si>
  <si>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</si>
  <si>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</si>
  <si>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</si>
  <si>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</si>
  <si>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</si>
  <si>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lokalny transport zbiorowy</t>
  </si>
  <si>
    <t>drogi publiczne powiatowe</t>
  </si>
  <si>
    <t>60016</t>
  </si>
  <si>
    <t>drogi publiczne gminne</t>
  </si>
  <si>
    <t>4210</t>
  </si>
  <si>
    <t>zakup materiałów i wyposażenia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</si>
  <si>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</si>
  <si>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</si>
  <si>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</si>
  <si>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</si>
  <si>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</si>
  <si>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</si>
  <si>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</si>
  <si>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</si>
  <si>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</si>
  <si>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</si>
  <si>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</si>
  <si>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</si>
  <si>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</si>
  <si>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</si>
  <si>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</si>
  <si>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</si>
  <si>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</si>
  <si>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</si>
  <si>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pracowników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</si>
  <si>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</si>
  <si>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</si>
  <si>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</si>
  <si>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</si>
  <si>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</si>
  <si>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</si>
  <si>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</si>
  <si>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</si>
  <si>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opłaty z tyt.zakupu usług telekom.telef.komórkowej</t>
  </si>
  <si>
    <t>4440</t>
  </si>
  <si>
    <t>odpisy na zakładowy fundusz świadczeń socjalnych</t>
  </si>
  <si>
    <t xml:space="preserve">koszty postępowania sądowego </t>
  </si>
  <si>
    <t>6060</t>
  </si>
  <si>
    <t>wydatki na zakupy inwestycyjne jednostek budżetowych</t>
  </si>
  <si>
    <t>75075</t>
  </si>
  <si>
    <t>promocja jednostek samorządu terytorialnego</t>
  </si>
  <si>
    <t>urzędy naczelnych organów władzy państwowej, kontroli i ochrony prawa oraz sądownictwa</t>
  </si>
  <si>
    <t>zakup usług pozostałych - zadania zlecone</t>
  </si>
  <si>
    <t>754</t>
  </si>
  <si>
    <t>bezpieczeństwo publiczne i ochrona ppożarowa</t>
  </si>
  <si>
    <t>75412</t>
  </si>
  <si>
    <t>757</t>
  </si>
  <si>
    <t>obsługa długu publicznego</t>
  </si>
  <si>
    <t>75702</t>
  </si>
  <si>
    <t>obsługa papierów wartościowych,kredytów i pożyczek jednostek samorządu terytorialnego</t>
  </si>
  <si>
    <t>75818</t>
  </si>
  <si>
    <t>rezerwy ogólne i celowe</t>
  </si>
  <si>
    <t>4810</t>
  </si>
  <si>
    <t xml:space="preserve">rezerwy </t>
  </si>
  <si>
    <t>3020</t>
  </si>
  <si>
    <t>4240</t>
  </si>
  <si>
    <t>zakup pomocy naukowych,dydaktycznych i książek</t>
  </si>
  <si>
    <t>80103</t>
  </si>
  <si>
    <t>oddziały przedszkolne w szkołach podstawowych</t>
  </si>
  <si>
    <t>dowożenie uczniów do szkół</t>
  </si>
  <si>
    <t>zespoły obsługi ekonomiczno administracyjnej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</si>
  <si>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</si>
  <si>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</si>
  <si>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</si>
  <si>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</si>
  <si>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</si>
  <si>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</si>
  <si>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</si>
  <si>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przeciwdziałanie alkoholizmowi</t>
  </si>
  <si>
    <t>zakup środków żywności</t>
  </si>
  <si>
    <t>852</t>
  </si>
  <si>
    <t>3110</t>
  </si>
  <si>
    <t>składki na ubezpieczenia społeczne - zadania zlecone</t>
  </si>
  <si>
    <t>4280</t>
  </si>
  <si>
    <t>zakup usług zdrowotnych</t>
  </si>
  <si>
    <t>4130</t>
  </si>
  <si>
    <t>składki na ubezp.zdrowotne - zadania zlecone</t>
  </si>
  <si>
    <t>zasiłki i pomoc w naturze oraz składki na ub.społeczne</t>
  </si>
  <si>
    <t>świadczenia społeczne - zadania własne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</si>
  <si>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</si>
  <si>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</si>
  <si>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</si>
  <si>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</si>
  <si>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85228</t>
  </si>
  <si>
    <t>usługi opiekuńcze i specjalistyczne usługi opiekuńcze</t>
  </si>
  <si>
    <t xml:space="preserve">świadczenia społeczne </t>
  </si>
  <si>
    <t>853</t>
  </si>
  <si>
    <t>pozostałe zadania w zakresie polityki społecznej</t>
  </si>
  <si>
    <t>85395</t>
  </si>
  <si>
    <t>85401</t>
  </si>
  <si>
    <t>świetlice szkolne</t>
  </si>
  <si>
    <t>3240</t>
  </si>
  <si>
    <t>stypendia dla uczniów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</si>
  <si>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</si>
  <si>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</si>
  <si>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</si>
  <si>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</si>
  <si>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</si>
  <si>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</si>
  <si>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</si>
  <si>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</si>
  <si>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</si>
  <si>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ulic,placów i dróg</t>
  </si>
  <si>
    <t>90095</t>
  </si>
  <si>
    <t>92105</t>
  </si>
  <si>
    <t>pozostałe zadania w zakresie kultury</t>
  </si>
  <si>
    <t>dotacja podmiotowa z budżetu dla samorządowej instytucji kultury</t>
  </si>
  <si>
    <t>92116</t>
  </si>
  <si>
    <t>biblioteki</t>
  </si>
  <si>
    <t>92120</t>
  </si>
  <si>
    <t>926</t>
  </si>
  <si>
    <t>92605</t>
  </si>
  <si>
    <t>ogółem wydatki</t>
  </si>
  <si>
    <t>w tym wydatki bieżące</t>
  </si>
  <si>
    <t>w tym wynagrodzenia i pochodne</t>
  </si>
  <si>
    <t>TABELA NR 3</t>
  </si>
  <si>
    <t>%</t>
  </si>
  <si>
    <t>§</t>
  </si>
  <si>
    <t>PRZYCHODY</t>
  </si>
  <si>
    <t>ROZCHODY</t>
  </si>
  <si>
    <t>Przychody z zaciągniętych pożyczek na finansowanie zadań realizowanych z udziałem środków pochodzących z budżetu Unii Europejskiej</t>
  </si>
  <si>
    <t>Przychody z zaciągniętych pożyczek i kredytów na rynku krajowym</t>
  </si>
  <si>
    <t>TABELA NR 4</t>
  </si>
  <si>
    <t>ochotnicze straże pożarne</t>
  </si>
  <si>
    <t>Razem</t>
  </si>
  <si>
    <t>stan środków na początek roku</t>
  </si>
  <si>
    <t>2480</t>
  </si>
  <si>
    <t>OGÓŁEM DOTACJE</t>
  </si>
  <si>
    <t>wykonanie dotacji</t>
  </si>
  <si>
    <t>wykonanie procentowe dotacji</t>
  </si>
  <si>
    <t>dotacje celowe otrzymane z budżetu państwa na realizację zadań bieżących z zakresu administracji rządowej oraz innych zadań zleconych gminom ustawami</t>
  </si>
  <si>
    <t>urzędy naczelnych organów władzy</t>
  </si>
  <si>
    <t>urzędy naczelnych organów władzy państwowej, kontroli i ochrony prawa</t>
  </si>
  <si>
    <t>świadczenia rodzinne oraz składki na ubez.emeryt. rentowe z ubezpieczenia społecznego</t>
  </si>
  <si>
    <t xml:space="preserve">Razem dotacje na zadania zlecone  </t>
  </si>
  <si>
    <t xml:space="preserve">wynagrodzenia osobowe pracowników </t>
  </si>
  <si>
    <t xml:space="preserve">składki na ubezpieczenia społeczne </t>
  </si>
  <si>
    <t xml:space="preserve">skladki na fundusz pracy </t>
  </si>
  <si>
    <t>składki na ubezpieczenia zdrowotne</t>
  </si>
  <si>
    <t xml:space="preserve">Razem wydatki na zadania zlecone  </t>
  </si>
  <si>
    <t>Przychody</t>
  </si>
  <si>
    <t>400</t>
  </si>
  <si>
    <t>wytwarzanie i zaopatrywanie w energię elektryczną, gaz i wodę</t>
  </si>
  <si>
    <t>dostarczanie wody</t>
  </si>
  <si>
    <t>gospodarka mieszkaniowa</t>
  </si>
  <si>
    <t>70001</t>
  </si>
  <si>
    <t>zakłady gospodarki mieszkaniowej</t>
  </si>
  <si>
    <t>70095</t>
  </si>
  <si>
    <t>71035</t>
  </si>
  <si>
    <t>cmentarze</t>
  </si>
  <si>
    <t>90001</t>
  </si>
  <si>
    <t>gospodarka ściekowa i ochrona wód</t>
  </si>
  <si>
    <t>Ogółem przychody</t>
  </si>
  <si>
    <t>85216</t>
  </si>
  <si>
    <t>90019</t>
  </si>
  <si>
    <t>zasiłki stałe</t>
  </si>
  <si>
    <t>wpływy i wydatki związane z gromadzeneim środków z opłat i kar za korzystanie ze środowiska</t>
  </si>
  <si>
    <t>zakup usług obejmujących wykonan.ekspertyz, analiz</t>
  </si>
  <si>
    <t>8110</t>
  </si>
  <si>
    <t>odsetki od samorządowych papierów wartościowych lub zaciągniętych przez jst kredytów i pożyczek</t>
  </si>
  <si>
    <t>pozostałe podatki na rzecz budżetów jst</t>
  </si>
  <si>
    <t>PRZYCHODY I ROZCHODY BUDŻETU GMINY</t>
  </si>
  <si>
    <t>Przychody i rozchody budżetu</t>
  </si>
  <si>
    <t>Spłaty otrzymanych krajowych pożyczek i kredytów</t>
  </si>
  <si>
    <t>środki na dofinansowanie własnych inwestycji gmin, powiatów, samorządów województw, pozyskane z innych źródeł</t>
  </si>
  <si>
    <t>Spłaty pożyczek otrzymanych na finansowanie zadań realizowanych z udziałem środków pochodzących z budżetu Unii Europejskiej</t>
  </si>
  <si>
    <t>kultura fizyczna</t>
  </si>
  <si>
    <t xml:space="preserve">zadania w zakresie kultury fizycznej </t>
  </si>
  <si>
    <t>6297</t>
  </si>
  <si>
    <t>75601</t>
  </si>
  <si>
    <t>75095</t>
  </si>
  <si>
    <t>85195</t>
  </si>
  <si>
    <t>85205</t>
  </si>
  <si>
    <t>grzywny,mandaty i inne kary pieniężne od osób fizycznych</t>
  </si>
  <si>
    <t>wpływy z podatku dochodowego od osób fizycznych</t>
  </si>
  <si>
    <t>opłaty za administrowanie i czynsze za budynki, lokale i pomieszczenia garażowe</t>
  </si>
  <si>
    <t xml:space="preserve">dotacja celowa z budżetu jst, udzielone w trybie art.221 ustawy, na finansowanie lub dofinansowanie zadań zleconych do realizacji organizacjom prowadzącym działalność pożytku publicznego </t>
  </si>
  <si>
    <t>zadania w zakresie przeciwdziałania przemocy w rodzinie</t>
  </si>
  <si>
    <t>ochrona zabytków i opieka nad zabytkami</t>
  </si>
  <si>
    <t>dochody majątkowe</t>
  </si>
  <si>
    <t>inne zwiększenia</t>
  </si>
  <si>
    <t>inne zmniejszenia</t>
  </si>
  <si>
    <t>Ogółem</t>
  </si>
  <si>
    <t>procentowe</t>
  </si>
  <si>
    <t>dochody bieżące</t>
  </si>
  <si>
    <t>TABELA NR 5</t>
  </si>
  <si>
    <t>92601</t>
  </si>
  <si>
    <t>obiekty sportowe</t>
  </si>
  <si>
    <t>75814</t>
  </si>
  <si>
    <t>różne rozliczenia finansowe</t>
  </si>
  <si>
    <t>dotacje celowe otrzymane z bp na realizację inwestycji i zakupów inwestycyjnych własnych gmin</t>
  </si>
  <si>
    <t>w tym dotacje: celowe, podmiotowe, przedmiotowe</t>
  </si>
  <si>
    <t>w tym wydatki na obsługę długu</t>
  </si>
  <si>
    <t>1.</t>
  </si>
  <si>
    <t>Brzoza-Grodziszczko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</si>
  <si>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</si>
  <si>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</si>
  <si>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</si>
  <si>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</si>
  <si>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</si>
  <si>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</si>
  <si>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</si>
  <si>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</si>
  <si>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</si>
  <si>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</si>
  <si>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</si>
  <si>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</si>
  <si>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</si>
  <si>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</si>
  <si>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</si>
  <si>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</si>
  <si>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</si>
  <si>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</si>
  <si>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</si>
  <si>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</si>
  <si>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</si>
  <si>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</si>
  <si>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</si>
  <si>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</si>
  <si>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</si>
  <si>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</si>
  <si>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</si>
  <si>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</si>
  <si>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</si>
  <si>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</si>
  <si>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</si>
  <si>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</si>
  <si>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TABELA NR 9</t>
  </si>
  <si>
    <t>FUNDUSZ SOŁECKI</t>
  </si>
  <si>
    <t>lp.</t>
  </si>
  <si>
    <t>nazwa jednostki pomocniczej</t>
  </si>
  <si>
    <t>TABELA NR 6</t>
  </si>
  <si>
    <t>TABELA NR 10</t>
  </si>
  <si>
    <t>zarządzanie kryzysowe</t>
  </si>
  <si>
    <t>85204</t>
  </si>
  <si>
    <t>rodziny zastępcze</t>
  </si>
  <si>
    <t>4330</t>
  </si>
  <si>
    <t xml:space="preserve">składki na fundusz pracy </t>
  </si>
  <si>
    <t xml:space="preserve">zakup materiałów i wyposażenia </t>
  </si>
  <si>
    <t xml:space="preserve">zakup usług pozostałych </t>
  </si>
  <si>
    <t xml:space="preserve">podróże służbowe krajowe </t>
  </si>
  <si>
    <t xml:space="preserve">odpisy na zakładowy fundusz świadczeń socjalnych </t>
  </si>
  <si>
    <t>85311</t>
  </si>
  <si>
    <t>rehabilitacja zawodowa i społeczna osób niepełnosprawnych</t>
  </si>
  <si>
    <t>0970</t>
  </si>
  <si>
    <t>wpływy z różnych dochodów</t>
  </si>
  <si>
    <t>w tym wydatki majątkowe</t>
  </si>
  <si>
    <t>Koszty</t>
  </si>
  <si>
    <t>Ogółem koszty</t>
  </si>
  <si>
    <t>0770</t>
  </si>
  <si>
    <t>wpłaty z tytułu odpłatnego nabycia prawa własności oraz prawa użytkowania wieczystego nieruchomości</t>
  </si>
  <si>
    <t>85206</t>
  </si>
  <si>
    <t>wspierania rodziny</t>
  </si>
  <si>
    <t>2820</t>
  </si>
  <si>
    <t>dotacja celowa z budżetu na finansowanie lub dofinansowanie zadań zleconych do realizacji stowarzyszeniom</t>
  </si>
  <si>
    <t>Pozyskiwanie materiałów do zgłoszenia robót budowlanych</t>
  </si>
  <si>
    <t>Zakup sprzętu komputerowego z oprogramowaniem dla Urzędu Gminy</t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</si>
  <si>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2"/>
        <color indexed="36"/>
        <rFont val="Arial CE"/>
        <family val="0"/>
      </rPr>
      <t>(Duszek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</si>
  <si>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</t>
    </r>
    <r>
      <rPr>
        <sz val="8"/>
        <color indexed="36"/>
        <rFont val="Arial CE"/>
        <family val="0"/>
      </rPr>
      <t xml:space="preserve"> </t>
    </r>
    <r>
      <rPr>
        <b/>
        <sz val="11"/>
        <color indexed="36"/>
        <rFont val="Arial CE"/>
        <family val="0"/>
      </rPr>
      <t>(Polski Związek Niewidomych Szamotuły)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</si>
  <si>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</t>
    </r>
    <r>
      <rPr>
        <sz val="8"/>
        <color indexed="36"/>
        <rFont val="Arial CE"/>
        <family val="0"/>
      </rPr>
      <t xml:space="preserve"> </t>
    </r>
    <r>
      <rPr>
        <b/>
        <sz val="12"/>
        <color indexed="36"/>
        <rFont val="Arial CE"/>
        <family val="0"/>
      </rPr>
      <t>(PKPS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</si>
  <si>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</t>
    </r>
    <r>
      <rPr>
        <sz val="8"/>
        <color indexed="36"/>
        <rFont val="Arial CE"/>
        <family val="0"/>
      </rPr>
      <t xml:space="preserve">  </t>
    </r>
    <r>
      <rPr>
        <b/>
        <sz val="12"/>
        <color indexed="36"/>
        <rFont val="Arial CE"/>
        <family val="0"/>
      </rPr>
      <t>(TMZD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</si>
  <si>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</t>
    </r>
    <r>
      <rPr>
        <b/>
        <sz val="12"/>
        <color indexed="36"/>
        <rFont val="Arial CE"/>
        <family val="0"/>
      </rPr>
      <t>(SOKÓŁ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</si>
  <si>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</t>
    </r>
    <r>
      <rPr>
        <sz val="8"/>
        <color indexed="36"/>
        <rFont val="Arial CE"/>
        <family val="0"/>
      </rPr>
      <t xml:space="preserve"> </t>
    </r>
    <r>
      <rPr>
        <b/>
        <sz val="12"/>
        <color indexed="36"/>
        <rFont val="Arial CE"/>
        <family val="0"/>
      </rPr>
      <t>(LECH-KOAGRA Podrzewie)</t>
    </r>
  </si>
  <si>
    <r>
      <t>dotacja celowa z budżetu jst, udzielone w trybie art.221 ustawy, na finansowanie lub dofinansowanie zadań zleconych do realizacji organizacjom prowadzącym działalność pożytku publicznego</t>
    </r>
    <r>
      <rPr>
        <sz val="12"/>
        <color indexed="14"/>
        <rFont val="Arial CE"/>
        <family val="0"/>
      </rPr>
      <t xml:space="preserve">                                              </t>
    </r>
    <r>
      <rPr>
        <sz val="12"/>
        <color indexed="36"/>
        <rFont val="Arial CE"/>
        <family val="0"/>
      </rPr>
      <t xml:space="preserve"> </t>
    </r>
    <r>
      <rPr>
        <b/>
        <sz val="12"/>
        <color indexed="36"/>
        <rFont val="Arial CE"/>
        <family val="0"/>
      </rPr>
      <t>(UKS GCK SZACH Sękowo)</t>
    </r>
  </si>
  <si>
    <t>zakup materiałów                                    i wyposażenia</t>
  </si>
  <si>
    <t>Wolne środki, o których mowa w art. 217 pkt 6 ustawy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</si>
  <si>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</t>
    </r>
    <r>
      <rPr>
        <b/>
        <sz val="12"/>
        <color indexed="36"/>
        <rFont val="Arial CE"/>
        <family val="0"/>
      </rPr>
      <t>(TPD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</si>
  <si>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</t>
    </r>
    <r>
      <rPr>
        <b/>
        <sz val="12"/>
        <color indexed="36"/>
        <rFont val="Arial CE"/>
        <family val="0"/>
      </rPr>
      <t>(KS SĘKOWO Sękowo)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</si>
  <si>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</t>
    </r>
    <r>
      <rPr>
        <sz val="8"/>
        <color indexed="36"/>
        <rFont val="Arial CE"/>
        <family val="0"/>
      </rPr>
      <t xml:space="preserve"> </t>
    </r>
    <r>
      <rPr>
        <b/>
        <sz val="12"/>
        <color indexed="36"/>
        <rFont val="Arial CE"/>
        <family val="0"/>
      </rPr>
      <t>(UKS OLIMP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</si>
  <si>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</t>
    </r>
    <r>
      <rPr>
        <sz val="8"/>
        <color indexed="36"/>
        <rFont val="Arial CE"/>
        <family val="0"/>
      </rPr>
      <t xml:space="preserve">  </t>
    </r>
    <r>
      <rPr>
        <b/>
        <sz val="12"/>
        <color indexed="36"/>
        <rFont val="Arial CE"/>
        <family val="0"/>
      </rPr>
      <t>(UKS SPARTAKUS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</si>
  <si>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</t>
    </r>
    <r>
      <rPr>
        <b/>
        <sz val="12"/>
        <color indexed="36"/>
        <rFont val="Arial CE"/>
        <family val="0"/>
      </rPr>
      <t>(UKS DYSKOBOL Grzebienisko)</t>
    </r>
  </si>
  <si>
    <t>dotacja celowa otrzymana z tyt.pomocy finansowej udzielanej między jst na dofinansowanie własnych zadań inwestycjnych i zakupów inwestycyjnych</t>
  </si>
  <si>
    <t>92604</t>
  </si>
  <si>
    <t xml:space="preserve">instytucje kultury fizycznej </t>
  </si>
  <si>
    <t>turystyka</t>
  </si>
  <si>
    <t>4580</t>
  </si>
  <si>
    <t>85202</t>
  </si>
  <si>
    <t>domy pomocy społecznej</t>
  </si>
  <si>
    <t>instytucje kultyry fizycznej</t>
  </si>
  <si>
    <t>Biblioteka Publiczna i Centrum Animacji Kultury w Dusznikach</t>
  </si>
  <si>
    <t>odpisy amortyzacyjne</t>
  </si>
  <si>
    <t>rónowartośc odpisów amortyzacyjnych</t>
  </si>
  <si>
    <t>TABELA NR  7</t>
  </si>
  <si>
    <t>TABELA NR 8</t>
  </si>
  <si>
    <t>60014</t>
  </si>
  <si>
    <t>dotacja celowa na pomoc finansową  udzielaną między jednostkami samorządu terytorialnego na dofinansowanie własnych zadań inwestycyjnych i zakupów inwestycyjnych</t>
  </si>
  <si>
    <t>63095</t>
  </si>
  <si>
    <t>przedszkola</t>
  </si>
  <si>
    <t>Budowa Przedszkola w Dusznikach</t>
  </si>
  <si>
    <t>0870</t>
  </si>
  <si>
    <t>wpływy ze sprzedaży składników majątkowych</t>
  </si>
  <si>
    <t>2910</t>
  </si>
  <si>
    <t>zwrot dotacji oraz płatności, pobranych nienależnie lub w nadmiernej wysokości</t>
  </si>
  <si>
    <t>Razem:</t>
  </si>
  <si>
    <t>wpływy z innych lokalnych opłat pobieranych przez jednostki samorządu terytorialnego na podstawie odrębnych ustaw - opł.adiacencka</t>
  </si>
  <si>
    <t>wpływy z innych lokalnych opłat pobieranych przez jednostki samorządu terytorialnego na podstawie odrębnych ustaw - renta planistyczna</t>
  </si>
  <si>
    <t>wpływy z innych lokalnych opłat pobieranych przez jednostki samorządu terytorialnego na podstawie odrębnych ustaw - zaj.pasa drogowego</t>
  </si>
  <si>
    <t>dotacje celowe otrzymane z tyt.pomocy finansowej udzielanej między jst na dofinansowanie własnych zadań inwestycjnych i zakupów inwestycyjnych</t>
  </si>
  <si>
    <t>Nazwa paragrafu przychodów                           i rozchodów</t>
  </si>
  <si>
    <t>Wybory Prezydenta RP</t>
  </si>
  <si>
    <t>75495</t>
  </si>
  <si>
    <t>bezpieczeństwo publiczne i ochrona przeciwpożarowa</t>
  </si>
  <si>
    <t>wpływy z innych lokalnych opłat pobieranych przez jst na podstawie odrębnych ustaw-utrzymanie czystości</t>
  </si>
  <si>
    <t>wydatki  inwestycyjne jednostek budżetowych</t>
  </si>
  <si>
    <t>4400</t>
  </si>
  <si>
    <t>opłaty z tyt.zakupu usług telekomunikacyjnych</t>
  </si>
  <si>
    <t>4170</t>
  </si>
  <si>
    <t>80148</t>
  </si>
  <si>
    <t>stołówki szkolne i przedszkolne</t>
  </si>
  <si>
    <t>80149</t>
  </si>
  <si>
    <t>80150</t>
  </si>
  <si>
    <t>6210</t>
  </si>
  <si>
    <t>dotacja celowa z budżetu na finansowanie lub dofinansowanie kosztów realizacji inwestycji i zakupów inwestycyjnych samorządowych zakładów budżetowych</t>
  </si>
  <si>
    <t>92109</t>
  </si>
  <si>
    <t>domy i ośrodki kultury, świetlice i kluby</t>
  </si>
  <si>
    <t>opłaty z tyt.zakupu usług telekom.</t>
  </si>
  <si>
    <t>Projekt rozbudowy oczyszczalni ścieków w Grzebienisku</t>
  </si>
  <si>
    <t>Budowa kanalizacji sanitarnej i sieci wodociągowej w Sękowie</t>
  </si>
  <si>
    <t>Budowa kanalizacji sanitarnej i sieci wodociągowej w Podrzewiu</t>
  </si>
  <si>
    <t>Pomoc finansowa na dofinansowanie przebudowy drogi powiatowej Podrzewie</t>
  </si>
  <si>
    <t>Projekt i dokumentacja budowy chodnika w Niewierzu, ul. Leśna</t>
  </si>
  <si>
    <t>Przebudowa dróg dojazdowych do gruntów rolnych</t>
  </si>
  <si>
    <t>Rozbudowa magazynu przy budynku OSP Duszniki</t>
  </si>
  <si>
    <t>Zakup wyposażenia dla Przedszkola w Dusznikach</t>
  </si>
  <si>
    <t>Dotacja celowa na zakup 3 studni kanalizacyjnych do kanalizacji podciśnieniowej dla KZB Duszniki</t>
  </si>
  <si>
    <t>Dotacja celowa na zakup posypywarki soli i piasku dla KZB Duszniki</t>
  </si>
  <si>
    <t>Budowa oświetlenia ulicznego w Dusznikach, ul. Stawna</t>
  </si>
  <si>
    <t>Dokumentacja oświetlenia ulicznego w Grzebienisku, ul. Miodowa i Kwiatowa</t>
  </si>
  <si>
    <t>Postawienie lampy w Wilczynie, ul. Na Wzgórzu</t>
  </si>
  <si>
    <t>Dokumentacja oświetlenia ulicznego w Wilkowie, ul. Bukowska</t>
  </si>
  <si>
    <t>zakup materiałow i wyposażenia</t>
  </si>
  <si>
    <t>dotacje celowe otrzymane z budżetu państwa na realizację zadań bieżących z zakresu administracji rządowej oraz innych zadań zleconych gminom ustawami-KDR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</si>
  <si>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    </t>
    </r>
    <r>
      <rPr>
        <b/>
        <sz val="12"/>
        <color indexed="36"/>
        <rFont val="Arial CE"/>
        <family val="0"/>
      </rPr>
      <t>(Duszek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</si>
  <si>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     </t>
    </r>
    <r>
      <rPr>
        <b/>
        <sz val="12"/>
        <color indexed="36"/>
        <rFont val="Arial CE"/>
        <family val="0"/>
      </rPr>
      <t>(Bukowskie Towarzystwo Amazonki)</t>
    </r>
  </si>
  <si>
    <r>
      <t>dotacja celowa z budżetu jst, udzielone w trybie art.221 ustawy, na finansowanie lub dofinansowanie zadań zleconych do realizacji organizacjom prowadzącym działalność pożytku publicznego</t>
    </r>
    <r>
      <rPr>
        <sz val="8"/>
        <color indexed="36"/>
        <rFont val="Arial CE"/>
        <family val="0"/>
      </rPr>
      <t xml:space="preserve">                                                                       </t>
    </r>
    <r>
      <rPr>
        <b/>
        <sz val="12"/>
        <color indexed="36"/>
        <rFont val="Arial CE"/>
        <family val="0"/>
      </rPr>
      <t>(Klub Nieobojętni RH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</si>
  <si>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     </t>
    </r>
    <r>
      <rPr>
        <b/>
        <sz val="12"/>
        <color indexed="36"/>
        <rFont val="Arial CE"/>
        <family val="0"/>
      </rPr>
      <t>(Złoty Kłos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</si>
  <si>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</t>
    </r>
    <r>
      <rPr>
        <sz val="8"/>
        <color indexed="36"/>
        <rFont val="Arial CE"/>
        <family val="0"/>
      </rPr>
      <t xml:space="preserve">                                           </t>
    </r>
    <r>
      <rPr>
        <b/>
        <sz val="12"/>
        <color indexed="36"/>
        <rFont val="Arial CE"/>
        <family val="0"/>
      </rPr>
      <t>(Halka Duszniki)</t>
    </r>
  </si>
  <si>
    <r>
      <t>dotacja celowa z budżetu jst, udzielone w trybie art.221 ustawy, na finansowanie lub dofinansowanie zadań zleconych do realizacji organizacjom prowadzącym działalność pożytku publicznego</t>
    </r>
    <r>
      <rPr>
        <sz val="8"/>
        <color indexed="36"/>
        <rFont val="Arial CE"/>
        <family val="0"/>
      </rPr>
      <t xml:space="preserve">                                                                          </t>
    </r>
    <r>
      <rPr>
        <b/>
        <sz val="12"/>
        <color indexed="36"/>
        <rFont val="Arial CE"/>
        <family val="0"/>
      </rPr>
      <t>(Duszniczanka)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</si>
  <si>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      </t>
    </r>
    <r>
      <rPr>
        <b/>
        <sz val="12"/>
        <color indexed="36"/>
        <rFont val="Arial CE"/>
        <family val="0"/>
      </rPr>
      <t>(Podrzewianka)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</si>
  <si>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   </t>
    </r>
    <r>
      <rPr>
        <b/>
        <sz val="12"/>
        <color indexed="36"/>
        <rFont val="Arial CE"/>
        <family val="0"/>
      </rPr>
      <t>(Duszek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</si>
  <si>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     </t>
    </r>
    <r>
      <rPr>
        <b/>
        <sz val="11"/>
        <color indexed="36"/>
        <rFont val="Arial CE"/>
        <family val="0"/>
      </rPr>
      <t>(St.Społ.Na Rzecz Dzieci i Młodzieży Specjalnej Troski Sz-ły)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</si>
  <si>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         </t>
    </r>
    <r>
      <rPr>
        <sz val="8"/>
        <color indexed="36"/>
        <rFont val="Arial CE"/>
        <family val="0"/>
      </rPr>
      <t>(</t>
    </r>
    <r>
      <rPr>
        <b/>
        <sz val="12"/>
        <color indexed="36"/>
        <rFont val="Arial CE"/>
        <family val="0"/>
      </rPr>
      <t>OSP Wierzeja)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</si>
  <si>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        </t>
    </r>
    <r>
      <rPr>
        <b/>
        <sz val="11"/>
        <color indexed="36"/>
        <rFont val="Arial CE"/>
        <family val="0"/>
      </rPr>
      <t>(St.Społ.Na Rzecz Dzieci i Młodzieży Specjalnej Troski Sz-ły)</t>
    </r>
  </si>
  <si>
    <t>dotacja celowa otrzymana z tyt. pomocy finansowej udzielanej między jst na dofinansowanie własnych zadań bieżących</t>
  </si>
  <si>
    <t>dotacje celowe otrzymane z tyt.pomocy finansowej udzielanej między jst na dofinansowanie własnych zadań bieżących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</si>
  <si>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</si>
  <si>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</si>
  <si>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w tym wydatki na pomoc finansową  udzielaną między jednostkami samorządu terytorialnego na dofinansowanie własnych zadań inwestycyjnych</t>
  </si>
  <si>
    <t xml:space="preserve">      DOCHODY    2015   PLAN  I  WYKONANIE</t>
  </si>
  <si>
    <t xml:space="preserve">   WYDATKI    2015   PLAN  I  WYKONANIE</t>
  </si>
  <si>
    <t>WYKONANIE  PLANU   ZA   2015</t>
  </si>
  <si>
    <t>WYDATKI MAJĄTKOWE   2015   PLAN  I  WYKONANIE</t>
  </si>
  <si>
    <t xml:space="preserve">   WYDATKI   2015   PLAN  I  WYKONANIE</t>
  </si>
  <si>
    <t>DOTACJE CELOWE, PODMIOTOWE REALIZOWANE PRZEZ PODMIOTY                                                                                       NALEŻĄCE  DO SEKTORA FINANSÓW PUBLICZNYCH                                                                                                                                   2015 PLAN I WYKONANIE</t>
  </si>
  <si>
    <t>DOTACJE DLA INSTYTUCJI KULTURY                                              2015</t>
  </si>
  <si>
    <t>DOTACJE CELOWE NA ZADANIA WŁASNE GMINY REALIZOWANE PRZEZ                                                     PODMIOTY NIENALEŻĄCE DO SEKTORA FINANSÓW PUBLICZNYCH                                                                                                                                   2015 PLAN I WYKONANIE</t>
  </si>
  <si>
    <t>DOTACJE  NA  ZADANIA  ZLECONE    2015</t>
  </si>
  <si>
    <t xml:space="preserve"> Przychody i wydatki Komunalnego Zakładu Budżetowego w Dusznikach                                      2015 </t>
  </si>
  <si>
    <t>stan środków na 31.12.2015r.</t>
  </si>
  <si>
    <t>Wybory do Sejmu RP i Senatu RP</t>
  </si>
  <si>
    <t>Referendum ogólnokrajowe</t>
  </si>
  <si>
    <t>2990</t>
  </si>
  <si>
    <t>wpłata środków finansowych z niewykorzystanych w terminie wydatków, które nie wygasają z upływem roku budżetowego</t>
  </si>
  <si>
    <t>wpływy z usług UG</t>
  </si>
  <si>
    <t>2040</t>
  </si>
  <si>
    <t>dotacje celowe otrzymane z bp na realizację zadań bieżących gmin z zakresu edukacyjnej opieki wychowawczej, finansowanych w całości przez bp w ramach programów rządowych</t>
  </si>
  <si>
    <t>0580</t>
  </si>
  <si>
    <t>grzywny i inne kary pieniężne od osób prawnych i innych jednostek organizacyjnych</t>
  </si>
  <si>
    <t>2710</t>
  </si>
  <si>
    <t>jednostki terenowe policji</t>
  </si>
  <si>
    <t>6230</t>
  </si>
  <si>
    <t>dotacje celowe z budzetu na finansowanie lub dofinansowanie kosztów realizacji inwestycji i zakupów inwestycyjnych jednostek niezaliczanych do sfp</t>
  </si>
  <si>
    <t>3260</t>
  </si>
  <si>
    <t>inne formy pomocy dla uczniów</t>
  </si>
  <si>
    <t>90005</t>
  </si>
  <si>
    <t>ochrona powietrza atmosferycznego i klimatu</t>
  </si>
  <si>
    <t>6220</t>
  </si>
  <si>
    <t>dotacja celowa z budżetu na finansowanie lub dofinansowanie kosztów realizacji inwestycji i zakupów inwestycyjnych innych jednostek sfp</t>
  </si>
  <si>
    <t>dotacja celowa na pomoc finansową udzielaną między jst na dofinansowanie własnych zadań bieżących</t>
  </si>
  <si>
    <t>WYDATKI  NA  ZADANIA  ZLECONE    2015</t>
  </si>
  <si>
    <t>wybory Prezydenta RP</t>
  </si>
  <si>
    <t>wybory do Sejmu RP i Senatu RP</t>
  </si>
  <si>
    <t>referendum ogólnokrajowe</t>
  </si>
  <si>
    <t>Projekty budowy kanalizacji sanitarnej i sieci wodociągowej w Dusznikach i Grzebienisku</t>
  </si>
  <si>
    <t>Dokumentacja sieci wodociągowej Grodziszczko-Brzoza i Wierzeja</t>
  </si>
  <si>
    <t>Dokumentacja przebudowy dróg gminnych Duszniki: ul. Parkowa, Wiosenna, Słoneczna, Lipowa, Św. Floriana</t>
  </si>
  <si>
    <t>Zakup kopiarki dla SP Duszniki</t>
  </si>
  <si>
    <t>Zakup kopiarki i sprzętu komputerowego dla GZO</t>
  </si>
  <si>
    <t>Montaż oświetlenia wiaty przy WTZ i muszli w parku w Dusznikach</t>
  </si>
  <si>
    <t>Dofinansowanie zakupu samochodu pożarniczego dla OSP Niewierz</t>
  </si>
  <si>
    <t>Dotacja celowa na zakup i instalację pieca co do budynku Centrum Animacji Kultury</t>
  </si>
  <si>
    <t>w tym wydatki na pomoc finansową  udzielaną między jednostkami samorządu terytorialnego na dofinansowanie własnych zadań bieżących</t>
  </si>
  <si>
    <t>Dokumentacja oświetlenia ulicznego w Sękowie, ul. Polna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</si>
</sst>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[Red]\-0\ "/>
    <numFmt numFmtId="166" formatCode="#,##0.00\ &quot;zł&quot;"/>
    <numFmt numFmtId="167" formatCode="0.0"/>
    <numFmt numFmtId="168" formatCode="#,##0.00\ _z_ł"/>
    <numFmt numFmtId="169" formatCode="#,##0.00_ ;\-#,##0.00\ "/>
    <numFmt numFmtId="170" formatCode="[$-415]d\ mmmm\ yyyy"/>
    <numFmt numFmtId="171" formatCode="[$-F400]h:mm:ss\ AM/PM"/>
  </numFmts>
  <fonts count="12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9"/>
      <name val="Arial CE"/>
      <family val="0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17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b/>
      <sz val="10"/>
      <color indexed="17"/>
      <name val="Arial CE"/>
      <family val="0"/>
    </font>
    <font>
      <b/>
      <sz val="12"/>
      <color indexed="17"/>
      <name val="Arial CE"/>
      <family val="0"/>
    </font>
    <font>
      <sz val="14"/>
      <color indexed="25"/>
      <name val="Arial CE"/>
      <family val="2"/>
    </font>
    <font>
      <b/>
      <sz val="11"/>
      <color indexed="12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1"/>
      <color indexed="17"/>
      <name val="Arial CE"/>
      <family val="2"/>
    </font>
    <font>
      <b/>
      <sz val="12"/>
      <color indexed="18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"/>
      <color indexed="25"/>
      <name val="Arial CE"/>
      <family val="2"/>
    </font>
    <font>
      <sz val="10"/>
      <name val="Arial"/>
      <family val="2"/>
    </font>
    <font>
      <b/>
      <i/>
      <sz val="10"/>
      <color indexed="17"/>
      <name val="Arial CE"/>
      <family val="0"/>
    </font>
    <font>
      <b/>
      <sz val="14"/>
      <name val="Times New Roman"/>
      <family val="1"/>
    </font>
    <font>
      <sz val="6"/>
      <name val="Arial CE"/>
      <family val="2"/>
    </font>
    <font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12"/>
      <name val="Georgia"/>
      <family val="1"/>
    </font>
    <font>
      <sz val="9"/>
      <name val="Arial"/>
      <family val="2"/>
    </font>
    <font>
      <sz val="10"/>
      <name val="Czcionka tekstu podstawowego"/>
      <family val="2"/>
    </font>
    <font>
      <sz val="12"/>
      <color indexed="14"/>
      <name val="Arial CE"/>
      <family val="0"/>
    </font>
    <font>
      <b/>
      <sz val="8"/>
      <color indexed="12"/>
      <name val="Arial CE"/>
      <family val="0"/>
    </font>
    <font>
      <b/>
      <sz val="12"/>
      <color indexed="36"/>
      <name val="Arial CE"/>
      <family val="0"/>
    </font>
    <font>
      <sz val="8"/>
      <color indexed="36"/>
      <name val="Arial CE"/>
      <family val="0"/>
    </font>
    <font>
      <b/>
      <sz val="11"/>
      <color indexed="36"/>
      <name val="Arial CE"/>
      <family val="0"/>
    </font>
    <font>
      <sz val="12"/>
      <color indexed="36"/>
      <name val="Arial CE"/>
      <family val="0"/>
    </font>
    <font>
      <sz val="10"/>
      <color indexed="12"/>
      <name val="Arial CE"/>
      <family val="0"/>
    </font>
    <font>
      <sz val="10"/>
      <color indexed="17"/>
      <name val="Arial CE"/>
      <family val="0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8"/>
      <color indexed="30"/>
      <name val="Arial CE"/>
      <family val="0"/>
    </font>
    <font>
      <b/>
      <sz val="11"/>
      <color indexed="30"/>
      <name val="Arial CE"/>
      <family val="0"/>
    </font>
    <font>
      <b/>
      <sz val="12"/>
      <color indexed="30"/>
      <name val="Arial CE"/>
      <family val="0"/>
    </font>
    <font>
      <sz val="9"/>
      <color indexed="30"/>
      <name val="Arial CE"/>
      <family val="2"/>
    </font>
    <font>
      <sz val="9"/>
      <color indexed="17"/>
      <name val="Arial CE"/>
      <family val="2"/>
    </font>
    <font>
      <b/>
      <sz val="9"/>
      <color indexed="17"/>
      <name val="Arial CE"/>
      <family val="2"/>
    </font>
    <font>
      <b/>
      <sz val="11"/>
      <color indexed="17"/>
      <name val="Arial"/>
      <family val="2"/>
    </font>
    <font>
      <b/>
      <sz val="11"/>
      <color indexed="30"/>
      <name val="Arial"/>
      <family val="2"/>
    </font>
    <font>
      <sz val="12"/>
      <color indexed="30"/>
      <name val="Arial CE"/>
      <family val="2"/>
    </font>
    <font>
      <b/>
      <sz val="14"/>
      <color indexed="30"/>
      <name val="Arial CE"/>
      <family val="2"/>
    </font>
    <font>
      <b/>
      <sz val="13"/>
      <color indexed="30"/>
      <name val="Arial CE"/>
      <family val="2"/>
    </font>
    <font>
      <b/>
      <sz val="10"/>
      <color indexed="30"/>
      <name val="Arial CE"/>
      <family val="2"/>
    </font>
    <font>
      <sz val="9"/>
      <color indexed="8"/>
      <name val="Czcionka tekstu podstawowego"/>
      <family val="2"/>
    </font>
    <font>
      <b/>
      <sz val="10"/>
      <color indexed="30"/>
      <name val="Arial"/>
      <family val="2"/>
    </font>
    <font>
      <b/>
      <i/>
      <sz val="10"/>
      <color indexed="17"/>
      <name val="Czcionka tekstu podstawowego"/>
      <family val="2"/>
    </font>
    <font>
      <b/>
      <sz val="12"/>
      <color indexed="30"/>
      <name val="Czcionka tekstu podstawowego"/>
      <family val="2"/>
    </font>
    <font>
      <b/>
      <sz val="12"/>
      <color indexed="17"/>
      <name val="Arial"/>
      <family val="2"/>
    </font>
    <font>
      <sz val="8"/>
      <color indexed="8"/>
      <name val="Czcionka tekstu podstawowego"/>
      <family val="2"/>
    </font>
    <font>
      <b/>
      <sz val="12"/>
      <color indexed="30"/>
      <name val="Arial"/>
      <family val="2"/>
    </font>
    <font>
      <b/>
      <i/>
      <sz val="9"/>
      <color indexed="1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b/>
      <sz val="18"/>
      <color rgb="FF0070C0"/>
      <name val="Arial CE"/>
      <family val="0"/>
    </font>
    <font>
      <b/>
      <sz val="11"/>
      <color rgb="FF0070C0"/>
      <name val="Arial CE"/>
      <family val="0"/>
    </font>
    <font>
      <b/>
      <sz val="11"/>
      <color rgb="FF00B050"/>
      <name val="Arial CE"/>
      <family val="2"/>
    </font>
    <font>
      <b/>
      <sz val="12"/>
      <color rgb="FF00B050"/>
      <name val="Arial CE"/>
      <family val="2"/>
    </font>
    <font>
      <b/>
      <sz val="12"/>
      <color rgb="FF0070C0"/>
      <name val="Arial CE"/>
      <family val="0"/>
    </font>
    <font>
      <sz val="9"/>
      <color rgb="FF0070C0"/>
      <name val="Arial CE"/>
      <family val="2"/>
    </font>
    <font>
      <sz val="9"/>
      <color rgb="FF00B050"/>
      <name val="Arial CE"/>
      <family val="2"/>
    </font>
    <font>
      <b/>
      <sz val="9"/>
      <color rgb="FF00B050"/>
      <name val="Arial CE"/>
      <family val="2"/>
    </font>
    <font>
      <b/>
      <sz val="11"/>
      <color rgb="FF00B050"/>
      <name val="Arial"/>
      <family val="2"/>
    </font>
    <font>
      <b/>
      <sz val="11"/>
      <color rgb="FF0070C0"/>
      <name val="Arial"/>
      <family val="2"/>
    </font>
    <font>
      <sz val="9"/>
      <color theme="1"/>
      <name val="Arial"/>
      <family val="2"/>
    </font>
    <font>
      <sz val="12"/>
      <color rgb="FF0070C0"/>
      <name val="Arial CE"/>
      <family val="2"/>
    </font>
    <font>
      <b/>
      <sz val="14"/>
      <color rgb="FF0070C0"/>
      <name val="Arial CE"/>
      <family val="2"/>
    </font>
    <font>
      <sz val="10"/>
      <color rgb="FF00B050"/>
      <name val="Arial CE"/>
      <family val="2"/>
    </font>
    <font>
      <b/>
      <sz val="13"/>
      <color rgb="FF0070C0"/>
      <name val="Arial CE"/>
      <family val="2"/>
    </font>
    <font>
      <b/>
      <sz val="10"/>
      <color rgb="FF0070C0"/>
      <name val="Arial CE"/>
      <family val="2"/>
    </font>
    <font>
      <b/>
      <sz val="10"/>
      <color rgb="FF00B050"/>
      <name val="Arial CE"/>
      <family val="0"/>
    </font>
    <font>
      <sz val="9"/>
      <color theme="1"/>
      <name val="Czcionka tekstu podstawowego"/>
      <family val="2"/>
    </font>
    <font>
      <b/>
      <sz val="10"/>
      <color rgb="FF0070C0"/>
      <name val="Arial"/>
      <family val="2"/>
    </font>
    <font>
      <b/>
      <i/>
      <sz val="10"/>
      <color rgb="FF00B050"/>
      <name val="Arial CE"/>
      <family val="2"/>
    </font>
    <font>
      <b/>
      <i/>
      <sz val="10"/>
      <color rgb="FF00B050"/>
      <name val="Czcionka tekstu podstawowego"/>
      <family val="2"/>
    </font>
    <font>
      <b/>
      <sz val="12"/>
      <color rgb="FF0070C0"/>
      <name val="Czcionka tekstu podstawowego"/>
      <family val="2"/>
    </font>
    <font>
      <b/>
      <sz val="12"/>
      <color rgb="FF00B050"/>
      <name val="Arial"/>
      <family val="2"/>
    </font>
    <font>
      <sz val="8"/>
      <color theme="1"/>
      <name val="Czcionka tekstu podstawowego"/>
      <family val="2"/>
    </font>
    <font>
      <b/>
      <i/>
      <sz val="9"/>
      <color rgb="FF00B050"/>
      <name val="Arial"/>
      <family val="2"/>
    </font>
    <font>
      <b/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rgb="FF0070C0"/>
      </right>
      <top style="thin"/>
      <bottom style="thin"/>
    </border>
    <border>
      <left style="thin"/>
      <right style="thin"/>
      <top style="medium">
        <color rgb="FF0070C0"/>
      </top>
      <bottom style="thin"/>
    </border>
    <border>
      <left style="thin"/>
      <right style="thin">
        <color rgb="FF0070C0"/>
      </right>
      <top style="medium">
        <color rgb="FF0070C0"/>
      </top>
      <bottom style="thin"/>
    </border>
    <border>
      <left>
        <color indexed="63"/>
      </left>
      <right style="thin"/>
      <top style="medium">
        <color rgb="FF0070C0"/>
      </top>
      <bottom style="thin"/>
    </border>
    <border>
      <left style="thin"/>
      <right style="medium">
        <color rgb="FF0070C0"/>
      </right>
      <top style="medium">
        <color rgb="FF0070C0"/>
      </top>
      <bottom style="thin"/>
    </border>
    <border>
      <left style="thin"/>
      <right style="medium">
        <color rgb="FF0070C0"/>
      </right>
      <top style="thin"/>
      <bottom style="thin"/>
    </border>
    <border>
      <left>
        <color indexed="63"/>
      </left>
      <right style="thin"/>
      <top style="thin"/>
      <bottom style="medium">
        <color rgb="FF0070C0"/>
      </bottom>
    </border>
    <border>
      <left style="thin"/>
      <right style="thin"/>
      <top style="thin"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/>
      <right style="medium">
        <color rgb="FF0070C0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>
        <color rgb="FF0070C0"/>
      </right>
      <top style="thin"/>
      <bottom style="medium">
        <color rgb="FF0070C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 style="thin"/>
      <right style="thin"/>
      <top style="medium">
        <color rgb="FF0070C0"/>
      </top>
      <bottom>
        <color indexed="63"/>
      </bottom>
    </border>
    <border>
      <left style="thin"/>
      <right style="thin"/>
      <top>
        <color indexed="63"/>
      </top>
      <bottom style="medium">
        <color rgb="FF0070C0"/>
      </bottom>
    </border>
    <border>
      <left style="thin"/>
      <right>
        <color indexed="63"/>
      </right>
      <top style="thin"/>
      <bottom style="medium">
        <color rgb="FF0070C0"/>
      </bottom>
    </border>
    <border>
      <left>
        <color indexed="63"/>
      </left>
      <right>
        <color indexed="63"/>
      </right>
      <top style="thin"/>
      <bottom style="medium">
        <color rgb="FF0070C0"/>
      </bottom>
    </border>
    <border>
      <left>
        <color indexed="63"/>
      </left>
      <right style="thin">
        <color rgb="FF0070C0"/>
      </right>
      <top style="thin"/>
      <bottom style="medium">
        <color rgb="FF0070C0"/>
      </bottom>
    </border>
    <border>
      <left style="medium">
        <color rgb="FF0070C0"/>
      </left>
      <right style="thin"/>
      <top style="medium">
        <color rgb="FF0070C0"/>
      </top>
      <bottom>
        <color indexed="63"/>
      </bottom>
    </border>
    <border>
      <left style="medium">
        <color rgb="FF0070C0"/>
      </left>
      <right style="thin"/>
      <top>
        <color indexed="63"/>
      </top>
      <bottom>
        <color indexed="63"/>
      </bottom>
    </border>
    <border>
      <left style="medium">
        <color rgb="FF0070C0"/>
      </left>
      <right style="thin"/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7" fontId="5" fillId="0" borderId="3">
      <alignment vertical="center"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4" applyNumberFormat="0" applyFill="0" applyAlignment="0" applyProtection="0"/>
    <xf numFmtId="0" fontId="83" fillId="29" borderId="5" applyNumberFormat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27" borderId="1" applyNumberFormat="0" applyAlignment="0" applyProtection="0"/>
    <xf numFmtId="0" fontId="89" fillId="0" borderId="0" applyNumberFormat="0" applyFill="0" applyBorder="0" applyAlignment="0" applyProtection="0"/>
    <xf numFmtId="7" fontId="3" fillId="0" borderId="9">
      <alignment horizontal="right" vertical="center"/>
      <protection/>
    </xf>
    <xf numFmtId="9" fontId="1" fillId="0" borderId="0" applyFont="0" applyFill="0" applyBorder="0" applyAlignment="0" applyProtection="0"/>
    <xf numFmtId="7" fontId="7" fillId="0" borderId="9">
      <alignment horizontal="right" vertical="center"/>
      <protection/>
    </xf>
    <xf numFmtId="10" fontId="7" fillId="0" borderId="9">
      <alignment horizontal="right" vertical="center"/>
      <protection/>
    </xf>
    <xf numFmtId="49" fontId="7" fillId="0" borderId="9">
      <alignment horizontal="center" vertical="center" wrapText="1"/>
      <protection/>
    </xf>
    <xf numFmtId="0" fontId="90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31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7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7" fontId="4" fillId="0" borderId="14" xfId="0" applyNumberFormat="1" applyFont="1" applyBorder="1" applyAlignment="1">
      <alignment horizontal="right" vertical="center"/>
    </xf>
    <xf numFmtId="10" fontId="4" fillId="0" borderId="14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 quotePrefix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7" fontId="5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7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6" fillId="0" borderId="9" xfId="0" applyNumberFormat="1" applyFont="1" applyBorder="1" applyAlignment="1">
      <alignment horizontal="center" vertical="center"/>
    </xf>
    <xf numFmtId="8" fontId="4" fillId="0" borderId="9" xfId="0" applyNumberFormat="1" applyFont="1" applyBorder="1" applyAlignment="1">
      <alignment horizontal="center" vertical="center"/>
    </xf>
    <xf numFmtId="8" fontId="7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7" fontId="4" fillId="0" borderId="9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vertical="center" wrapText="1"/>
    </xf>
    <xf numFmtId="7" fontId="4" fillId="0" borderId="9" xfId="0" applyNumberFormat="1" applyFont="1" applyFill="1" applyBorder="1" applyAlignment="1">
      <alignment horizontal="right" vertical="center"/>
    </xf>
    <xf numFmtId="7" fontId="4" fillId="0" borderId="19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7" fontId="3" fillId="0" borderId="0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7" fontId="8" fillId="0" borderId="0" xfId="0" applyNumberFormat="1" applyFont="1" applyAlignment="1">
      <alignment horizontal="center" vertical="center"/>
    </xf>
    <xf numFmtId="7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13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" fontId="0" fillId="0" borderId="0" xfId="0" applyNumberFormat="1" applyFill="1" applyAlignment="1">
      <alignment/>
    </xf>
    <xf numFmtId="7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/>
    </xf>
    <xf numFmtId="7" fontId="4" fillId="0" borderId="9" xfId="57" applyFont="1">
      <alignment horizontal="right" vertical="center"/>
      <protection/>
    </xf>
    <xf numFmtId="10" fontId="4" fillId="0" borderId="9" xfId="55" applyNumberFormat="1" applyFont="1">
      <alignment horizontal="right" vertical="center"/>
      <protection/>
    </xf>
    <xf numFmtId="7" fontId="4" fillId="0" borderId="9" xfId="57" applyFont="1" applyBorder="1">
      <alignment horizontal="right" vertical="center"/>
      <protection/>
    </xf>
    <xf numFmtId="10" fontId="4" fillId="0" borderId="9" xfId="55" applyNumberFormat="1" applyFont="1" applyBorder="1">
      <alignment horizontal="right" vertical="center"/>
      <protection/>
    </xf>
    <xf numFmtId="49" fontId="7" fillId="0" borderId="14" xfId="0" applyNumberFormat="1" applyFont="1" applyBorder="1" applyAlignment="1">
      <alignment horizontal="center" vertical="center"/>
    </xf>
    <xf numFmtId="10" fontId="4" fillId="0" borderId="14" xfId="55" applyNumberFormat="1" applyFont="1" applyBorder="1">
      <alignment horizontal="right" vertical="center"/>
      <protection/>
    </xf>
    <xf numFmtId="49" fontId="4" fillId="0" borderId="9" xfId="0" applyNumberFormat="1" applyFont="1" applyBorder="1" applyAlignment="1">
      <alignment horizontal="center" vertical="center" wrapText="1"/>
    </xf>
    <xf numFmtId="7" fontId="4" fillId="0" borderId="9" xfId="55" applyFont="1" applyBorder="1">
      <alignment horizontal="right" vertical="center"/>
      <protection/>
    </xf>
    <xf numFmtId="7" fontId="4" fillId="0" borderId="14" xfId="55" applyFont="1" applyBorder="1">
      <alignment horizontal="right" vertical="center"/>
      <protection/>
    </xf>
    <xf numFmtId="7" fontId="4" fillId="0" borderId="14" xfId="55" applyFont="1" applyFill="1" applyBorder="1">
      <alignment horizontal="right" vertical="center"/>
      <protection/>
    </xf>
    <xf numFmtId="7" fontId="4" fillId="0" borderId="9" xfId="55" applyFont="1" applyFill="1" applyBorder="1">
      <alignment horizontal="right" vertical="center"/>
      <protection/>
    </xf>
    <xf numFmtId="49" fontId="5" fillId="0" borderId="0" xfId="0" applyNumberFormat="1" applyFont="1" applyBorder="1" applyAlignment="1">
      <alignment horizontal="center" vertical="center" wrapText="1"/>
    </xf>
    <xf numFmtId="7" fontId="5" fillId="0" borderId="0" xfId="0" applyNumberFormat="1" applyFont="1" applyBorder="1" applyAlignment="1">
      <alignment vertical="center" wrapText="1"/>
    </xf>
    <xf numFmtId="7" fontId="5" fillId="0" borderId="0" xfId="42" applyBorder="1">
      <alignment vertical="center" wrapText="1"/>
      <protection/>
    </xf>
    <xf numFmtId="10" fontId="5" fillId="0" borderId="0" xfId="42" applyNumberFormat="1" applyBorder="1">
      <alignment vertical="center" wrapText="1"/>
      <protection/>
    </xf>
    <xf numFmtId="10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7" fontId="7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7" fontId="0" fillId="0" borderId="0" xfId="0" applyNumberFormat="1" applyFill="1" applyAlignment="1">
      <alignment/>
    </xf>
    <xf numFmtId="0" fontId="5" fillId="0" borderId="0" xfId="0" applyFont="1" applyAlignment="1">
      <alignment vertical="center"/>
    </xf>
    <xf numFmtId="0" fontId="6" fillId="0" borderId="12" xfId="0" applyFont="1" applyBorder="1" applyAlignment="1" quotePrefix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7" fontId="4" fillId="0" borderId="14" xfId="0" applyNumberFormat="1" applyFont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7" fontId="3" fillId="0" borderId="0" xfId="0" applyNumberFormat="1" applyFont="1" applyBorder="1" applyAlignment="1">
      <alignment horizontal="right" vertical="center" wrapText="1"/>
    </xf>
    <xf numFmtId="10" fontId="3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7" fontId="4" fillId="0" borderId="0" xfId="0" applyNumberFormat="1" applyFont="1" applyBorder="1" applyAlignment="1">
      <alignment vertical="center" wrapText="1"/>
    </xf>
    <xf numFmtId="10" fontId="19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7" fontId="19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7" fontId="16" fillId="0" borderId="21" xfId="0" applyNumberFormat="1" applyFont="1" applyBorder="1" applyAlignment="1">
      <alignment vertical="center" wrapText="1"/>
    </xf>
    <xf numFmtId="7" fontId="5" fillId="0" borderId="21" xfId="0" applyNumberFormat="1" applyFont="1" applyBorder="1" applyAlignment="1">
      <alignment vertical="center" wrapText="1"/>
    </xf>
    <xf numFmtId="10" fontId="5" fillId="0" borderId="22" xfId="0" applyNumberFormat="1" applyFont="1" applyBorder="1" applyAlignment="1">
      <alignment vertical="center" wrapText="1"/>
    </xf>
    <xf numFmtId="10" fontId="5" fillId="0" borderId="12" xfId="0" applyNumberFormat="1" applyFont="1" applyBorder="1" applyAlignment="1">
      <alignment vertical="center" wrapText="1"/>
    </xf>
    <xf numFmtId="10" fontId="5" fillId="0" borderId="9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10" fontId="3" fillId="0" borderId="12" xfId="0" applyNumberFormat="1" applyFont="1" applyBorder="1" applyAlignment="1">
      <alignment horizontal="right" vertical="center"/>
    </xf>
    <xf numFmtId="7" fontId="3" fillId="0" borderId="0" xfId="0" applyNumberFormat="1" applyFont="1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/>
    </xf>
    <xf numFmtId="165" fontId="15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0" fontId="3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7" fontId="14" fillId="0" borderId="0" xfId="0" applyNumberFormat="1" applyFont="1" applyFill="1" applyBorder="1" applyAlignment="1">
      <alignment horizontal="right" vertical="center"/>
    </xf>
    <xf numFmtId="7" fontId="4" fillId="0" borderId="9" xfId="57" applyFont="1" applyFill="1">
      <alignment horizontal="right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7" fontId="4" fillId="0" borderId="9" xfId="57" applyFont="1" applyFill="1" applyBorder="1">
      <alignment horizontal="right" vertical="center"/>
      <protection/>
    </xf>
    <xf numFmtId="0" fontId="3" fillId="0" borderId="19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/>
    </xf>
    <xf numFmtId="7" fontId="4" fillId="0" borderId="9" xfId="57" applyFont="1">
      <alignment horizontal="right" vertical="center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24" xfId="0" applyNumberFormat="1" applyFont="1" applyBorder="1" applyAlignment="1">
      <alignment horizontal="right" vertical="center"/>
    </xf>
    <xf numFmtId="8" fontId="6" fillId="0" borderId="12" xfId="0" applyNumberFormat="1" applyFont="1" applyBorder="1" applyAlignment="1">
      <alignment horizontal="center" vertical="center"/>
    </xf>
    <xf numFmtId="7" fontId="3" fillId="0" borderId="9" xfId="0" applyNumberFormat="1" applyFont="1" applyFill="1" applyBorder="1" applyAlignment="1">
      <alignment horizontal="right" vertical="center"/>
    </xf>
    <xf numFmtId="10" fontId="4" fillId="0" borderId="14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7" fontId="4" fillId="0" borderId="19" xfId="0" applyNumberFormat="1" applyFont="1" applyBorder="1" applyAlignment="1">
      <alignment horizontal="right" vertical="center"/>
    </xf>
    <xf numFmtId="8" fontId="5" fillId="0" borderId="9" xfId="0" applyNumberFormat="1" applyFont="1" applyBorder="1" applyAlignment="1">
      <alignment horizontal="center" vertical="center" wrapText="1"/>
    </xf>
    <xf numFmtId="8" fontId="5" fillId="0" borderId="12" xfId="0" applyNumberFormat="1" applyFont="1" applyBorder="1" applyAlignment="1">
      <alignment horizontal="center" vertical="center" wrapText="1"/>
    </xf>
    <xf numFmtId="7" fontId="4" fillId="0" borderId="12" xfId="0" applyNumberFormat="1" applyFont="1" applyBorder="1" applyAlignment="1">
      <alignment vertical="center" wrapText="1"/>
    </xf>
    <xf numFmtId="7" fontId="4" fillId="0" borderId="25" xfId="0" applyNumberFormat="1" applyFont="1" applyBorder="1" applyAlignment="1">
      <alignment vertical="center" wrapText="1"/>
    </xf>
    <xf numFmtId="4" fontId="20" fillId="0" borderId="9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26" xfId="0" applyFont="1" applyBorder="1" applyAlignment="1">
      <alignment horizontal="center" vertical="center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166" fontId="4" fillId="0" borderId="9" xfId="0" applyNumberFormat="1" applyFont="1" applyBorder="1" applyAlignment="1">
      <alignment horizontal="right" vertical="center"/>
    </xf>
    <xf numFmtId="166" fontId="25" fillId="0" borderId="9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0" fontId="4" fillId="0" borderId="28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7" fontId="4" fillId="0" borderId="29" xfId="0" applyNumberFormat="1" applyFont="1" applyBorder="1" applyAlignment="1">
      <alignment horizontal="right" vertical="center"/>
    </xf>
    <xf numFmtId="7" fontId="4" fillId="0" borderId="14" xfId="0" applyNumberFormat="1" applyFont="1" applyFill="1" applyBorder="1" applyAlignment="1">
      <alignment horizontal="right" vertical="center"/>
    </xf>
    <xf numFmtId="49" fontId="4" fillId="0" borderId="14" xfId="0" applyNumberFormat="1" applyFont="1" applyBorder="1" applyAlignment="1" quotePrefix="1">
      <alignment horizontal="center" vertical="center"/>
    </xf>
    <xf numFmtId="166" fontId="25" fillId="0" borderId="9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2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/>
    </xf>
    <xf numFmtId="44" fontId="0" fillId="0" borderId="0" xfId="65" applyFont="1" applyAlignment="1">
      <alignment vertical="center"/>
    </xf>
    <xf numFmtId="0" fontId="18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10" fontId="4" fillId="0" borderId="9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 wrapText="1"/>
    </xf>
    <xf numFmtId="166" fontId="4" fillId="0" borderId="9" xfId="0" applyNumberFormat="1" applyFont="1" applyBorder="1" applyAlignment="1">
      <alignment vertical="center"/>
    </xf>
    <xf numFmtId="166" fontId="96" fillId="0" borderId="9" xfId="0" applyNumberFormat="1" applyFont="1" applyBorder="1" applyAlignment="1">
      <alignment vertical="center"/>
    </xf>
    <xf numFmtId="166" fontId="4" fillId="0" borderId="9" xfId="0" applyNumberFormat="1" applyFont="1" applyFill="1" applyBorder="1" applyAlignment="1">
      <alignment vertical="center"/>
    </xf>
    <xf numFmtId="0" fontId="96" fillId="0" borderId="0" xfId="0" applyFont="1" applyAlignment="1">
      <alignment horizontal="center" wrapText="1"/>
    </xf>
    <xf numFmtId="4" fontId="4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>
      <alignment horizontal="center" vertical="center"/>
    </xf>
    <xf numFmtId="7" fontId="3" fillId="0" borderId="14" xfId="0" applyNumberFormat="1" applyFont="1" applyFill="1" applyBorder="1" applyAlignment="1">
      <alignment horizontal="right" vertical="center"/>
    </xf>
    <xf numFmtId="10" fontId="3" fillId="0" borderId="14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left" vertical="center" wrapText="1"/>
    </xf>
    <xf numFmtId="10" fontId="3" fillId="0" borderId="14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7" fontId="9" fillId="0" borderId="29" xfId="0" applyNumberFormat="1" applyFont="1" applyBorder="1" applyAlignment="1">
      <alignment horizontal="right" vertical="center"/>
    </xf>
    <xf numFmtId="7" fontId="4" fillId="0" borderId="12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7" fontId="4" fillId="0" borderId="14" xfId="57" applyFont="1" applyBorder="1">
      <alignment horizontal="right" vertical="center"/>
      <protection/>
    </xf>
    <xf numFmtId="7" fontId="4" fillId="0" borderId="14" xfId="57" applyFont="1" applyFill="1" applyBorder="1">
      <alignment horizontal="right" vertical="center"/>
      <protection/>
    </xf>
    <xf numFmtId="7" fontId="4" fillId="0" borderId="0" xfId="42" applyFont="1" applyBorder="1">
      <alignment vertical="center" wrapText="1"/>
      <protection/>
    </xf>
    <xf numFmtId="0" fontId="18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6" fontId="25" fillId="0" borderId="31" xfId="0" applyNumberFormat="1" applyFont="1" applyFill="1" applyBorder="1" applyAlignment="1">
      <alignment horizontal="right" vertical="center"/>
    </xf>
    <xf numFmtId="10" fontId="4" fillId="0" borderId="32" xfId="0" applyNumberFormat="1" applyFont="1" applyBorder="1" applyAlignment="1">
      <alignment horizontal="right" vertical="center"/>
    </xf>
    <xf numFmtId="166" fontId="4" fillId="0" borderId="24" xfId="0" applyNumberFormat="1" applyFont="1" applyBorder="1" applyAlignment="1">
      <alignment horizontal="right" vertical="center"/>
    </xf>
    <xf numFmtId="10" fontId="4" fillId="0" borderId="28" xfId="0" applyNumberFormat="1" applyFont="1" applyBorder="1" applyAlignment="1">
      <alignment horizontal="right" vertical="center"/>
    </xf>
    <xf numFmtId="166" fontId="4" fillId="0" borderId="14" xfId="0" applyNumberFormat="1" applyFont="1" applyBorder="1" applyAlignment="1">
      <alignment horizontal="right" vertical="center"/>
    </xf>
    <xf numFmtId="7" fontId="18" fillId="0" borderId="9" xfId="0" applyNumberFormat="1" applyFont="1" applyBorder="1" applyAlignment="1">
      <alignment vertical="center" wrapText="1"/>
    </xf>
    <xf numFmtId="7" fontId="18" fillId="0" borderId="12" xfId="0" applyNumberFormat="1" applyFont="1" applyBorder="1" applyAlignment="1">
      <alignment vertical="center" wrapText="1"/>
    </xf>
    <xf numFmtId="49" fontId="12" fillId="0" borderId="26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right"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49" fontId="99" fillId="0" borderId="13" xfId="0" applyNumberFormat="1" applyFont="1" applyBorder="1" applyAlignment="1">
      <alignment horizontal="center" vertical="center"/>
    </xf>
    <xf numFmtId="49" fontId="100" fillId="0" borderId="19" xfId="0" applyNumberFormat="1" applyFont="1" applyBorder="1" applyAlignment="1">
      <alignment horizontal="center" vertical="center" wrapText="1"/>
    </xf>
    <xf numFmtId="7" fontId="99" fillId="0" borderId="19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0" fontId="4" fillId="0" borderId="12" xfId="0" applyNumberFormat="1" applyFont="1" applyBorder="1" applyAlignment="1">
      <alignment horizontal="right" vertical="center"/>
    </xf>
    <xf numFmtId="7" fontId="99" fillId="0" borderId="9" xfId="0" applyNumberFormat="1" applyFont="1" applyBorder="1" applyAlignment="1">
      <alignment horizontal="right" vertical="center"/>
    </xf>
    <xf numFmtId="10" fontId="99" fillId="0" borderId="9" xfId="0" applyNumberFormat="1" applyFont="1" applyBorder="1" applyAlignment="1">
      <alignment horizontal="right" vertical="center"/>
    </xf>
    <xf numFmtId="10" fontId="4" fillId="0" borderId="14" xfId="55" applyNumberFormat="1" applyFont="1" applyBorder="1">
      <alignment horizontal="right" vertical="center"/>
      <protection/>
    </xf>
    <xf numFmtId="7" fontId="4" fillId="0" borderId="9" xfId="42" applyFont="1" applyBorder="1">
      <alignment vertical="center" wrapText="1"/>
      <protection/>
    </xf>
    <xf numFmtId="7" fontId="101" fillId="0" borderId="17" xfId="55" applyFont="1" applyBorder="1">
      <alignment horizontal="right" vertical="center"/>
      <protection/>
    </xf>
    <xf numFmtId="49" fontId="101" fillId="0" borderId="16" xfId="0" applyNumberFormat="1" applyFont="1" applyBorder="1" applyAlignment="1">
      <alignment horizontal="center" vertical="center" wrapText="1"/>
    </xf>
    <xf numFmtId="49" fontId="101" fillId="0" borderId="17" xfId="0" applyNumberFormat="1" applyFont="1" applyBorder="1" applyAlignment="1">
      <alignment horizontal="center" vertical="center" wrapText="1"/>
    </xf>
    <xf numFmtId="7" fontId="101" fillId="0" borderId="17" xfId="0" applyNumberFormat="1" applyFont="1" applyBorder="1" applyAlignment="1">
      <alignment vertical="center" wrapText="1"/>
    </xf>
    <xf numFmtId="7" fontId="101" fillId="0" borderId="34" xfId="42" applyFont="1" applyBorder="1">
      <alignment vertical="center" wrapText="1"/>
      <protection/>
    </xf>
    <xf numFmtId="10" fontId="101" fillId="0" borderId="3" xfId="42" applyNumberFormat="1" applyFont="1" applyBorder="1">
      <alignment vertical="center" wrapText="1"/>
      <protection/>
    </xf>
    <xf numFmtId="7" fontId="101" fillId="0" borderId="3" xfId="42" applyFont="1" applyBorder="1">
      <alignment vertical="center" wrapText="1"/>
      <protection/>
    </xf>
    <xf numFmtId="7" fontId="101" fillId="0" borderId="17" xfId="57" applyFont="1" applyBorder="1">
      <alignment horizontal="right" vertical="center"/>
      <protection/>
    </xf>
    <xf numFmtId="49" fontId="101" fillId="0" borderId="16" xfId="0" applyNumberFormat="1" applyFont="1" applyBorder="1" applyAlignment="1">
      <alignment horizontal="center" vertical="center"/>
    </xf>
    <xf numFmtId="49" fontId="102" fillId="0" borderId="17" xfId="0" applyNumberFormat="1" applyFont="1" applyBorder="1" applyAlignment="1">
      <alignment horizontal="center" vertical="center"/>
    </xf>
    <xf numFmtId="0" fontId="101" fillId="0" borderId="17" xfId="0" applyFont="1" applyBorder="1" applyAlignment="1">
      <alignment horizontal="left" vertical="center" wrapText="1"/>
    </xf>
    <xf numFmtId="10" fontId="101" fillId="0" borderId="3" xfId="42" applyNumberFormat="1" applyFont="1" applyBorder="1">
      <alignment vertical="center" wrapText="1"/>
      <protection/>
    </xf>
    <xf numFmtId="49" fontId="99" fillId="0" borderId="9" xfId="0" applyNumberFormat="1" applyFont="1" applyBorder="1" applyAlignment="1">
      <alignment horizontal="center" vertical="center"/>
    </xf>
    <xf numFmtId="0" fontId="99" fillId="0" borderId="9" xfId="0" applyFont="1" applyBorder="1" applyAlignment="1">
      <alignment horizontal="left" vertical="center" wrapText="1"/>
    </xf>
    <xf numFmtId="7" fontId="99" fillId="0" borderId="9" xfId="57" applyFont="1">
      <alignment horizontal="right" vertical="center"/>
      <protection/>
    </xf>
    <xf numFmtId="10" fontId="99" fillId="0" borderId="9" xfId="55" applyNumberFormat="1" applyFont="1">
      <alignment horizontal="right" vertical="center"/>
      <protection/>
    </xf>
    <xf numFmtId="10" fontId="99" fillId="0" borderId="9" xfId="57" applyNumberFormat="1" applyFont="1">
      <alignment horizontal="right" vertical="center"/>
      <protection/>
    </xf>
    <xf numFmtId="49" fontId="99" fillId="0" borderId="9" xfId="0" applyNumberFormat="1" applyFont="1" applyBorder="1" applyAlignment="1">
      <alignment horizontal="center" vertical="center" wrapText="1"/>
    </xf>
    <xf numFmtId="49" fontId="100" fillId="0" borderId="9" xfId="0" applyNumberFormat="1" applyFont="1" applyBorder="1" applyAlignment="1">
      <alignment horizontal="center" vertical="center" wrapText="1"/>
    </xf>
    <xf numFmtId="7" fontId="99" fillId="0" borderId="9" xfId="55" applyFont="1" applyBorder="1">
      <alignment horizontal="right" vertical="center"/>
      <protection/>
    </xf>
    <xf numFmtId="49" fontId="100" fillId="0" borderId="12" xfId="0" applyNumberFormat="1" applyFont="1" applyBorder="1" applyAlignment="1">
      <alignment horizontal="center" vertical="center" wrapText="1"/>
    </xf>
    <xf numFmtId="7" fontId="99" fillId="0" borderId="12" xfId="0" applyNumberFormat="1" applyFont="1" applyBorder="1" applyAlignment="1">
      <alignment vertical="center" wrapText="1"/>
    </xf>
    <xf numFmtId="10" fontId="99" fillId="0" borderId="14" xfId="55" applyNumberFormat="1" applyFont="1" applyBorder="1">
      <alignment horizontal="right" vertical="center"/>
      <protection/>
    </xf>
    <xf numFmtId="0" fontId="99" fillId="0" borderId="9" xfId="0" applyNumberFormat="1" applyFont="1" applyBorder="1" applyAlignment="1">
      <alignment horizontal="center" vertical="center"/>
    </xf>
    <xf numFmtId="49" fontId="99" fillId="0" borderId="12" xfId="0" applyNumberFormat="1" applyFont="1" applyBorder="1" applyAlignment="1">
      <alignment horizontal="center" vertical="center"/>
    </xf>
    <xf numFmtId="49" fontId="103" fillId="0" borderId="12" xfId="0" applyNumberFormat="1" applyFont="1" applyBorder="1" applyAlignment="1">
      <alignment horizontal="center" vertical="center"/>
    </xf>
    <xf numFmtId="0" fontId="99" fillId="0" borderId="12" xfId="0" applyFont="1" applyBorder="1" applyAlignment="1">
      <alignment horizontal="left" vertical="center" wrapText="1"/>
    </xf>
    <xf numFmtId="7" fontId="99" fillId="0" borderId="12" xfId="55" applyFont="1" applyBorder="1">
      <alignment horizontal="right" vertical="center"/>
      <protection/>
    </xf>
    <xf numFmtId="8" fontId="99" fillId="0" borderId="12" xfId="0" applyNumberFormat="1" applyFont="1" applyBorder="1" applyAlignment="1">
      <alignment horizontal="center" vertical="center"/>
    </xf>
    <xf numFmtId="8" fontId="99" fillId="0" borderId="9" xfId="0" applyNumberFormat="1" applyFont="1" applyBorder="1" applyAlignment="1">
      <alignment horizontal="center" vertical="center"/>
    </xf>
    <xf numFmtId="49" fontId="104" fillId="0" borderId="12" xfId="0" applyNumberFormat="1" applyFont="1" applyBorder="1" applyAlignment="1">
      <alignment horizontal="center" vertical="center"/>
    </xf>
    <xf numFmtId="10" fontId="4" fillId="0" borderId="32" xfId="0" applyNumberFormat="1" applyFont="1" applyBorder="1" applyAlignment="1">
      <alignment horizontal="right" vertical="center"/>
    </xf>
    <xf numFmtId="166" fontId="99" fillId="0" borderId="9" xfId="0" applyNumberFormat="1" applyFont="1" applyBorder="1" applyAlignment="1">
      <alignment horizontal="right" vertical="center"/>
    </xf>
    <xf numFmtId="10" fontId="99" fillId="0" borderId="28" xfId="0" applyNumberFormat="1" applyFont="1" applyBorder="1" applyAlignment="1">
      <alignment horizontal="right" vertical="center"/>
    </xf>
    <xf numFmtId="10" fontId="105" fillId="0" borderId="35" xfId="0" applyNumberFormat="1" applyFont="1" applyBorder="1" applyAlignment="1">
      <alignment horizontal="right" vertical="center"/>
    </xf>
    <xf numFmtId="166" fontId="98" fillId="0" borderId="17" xfId="0" applyNumberFormat="1" applyFont="1" applyBorder="1" applyAlignment="1">
      <alignment horizontal="right" vertical="center"/>
    </xf>
    <xf numFmtId="10" fontId="98" fillId="0" borderId="3" xfId="0" applyNumberFormat="1" applyFont="1" applyBorder="1" applyAlignment="1">
      <alignment horizontal="right" vertical="center"/>
    </xf>
    <xf numFmtId="166" fontId="106" fillId="0" borderId="34" xfId="0" applyNumberFormat="1" applyFont="1" applyBorder="1" applyAlignment="1">
      <alignment horizontal="right" vertical="center"/>
    </xf>
    <xf numFmtId="0" fontId="107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6" fontId="4" fillId="0" borderId="18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49" fontId="5" fillId="0" borderId="36" xfId="0" applyNumberFormat="1" applyFont="1" applyBorder="1" applyAlignment="1">
      <alignment horizontal="center" vertical="center" wrapText="1"/>
    </xf>
    <xf numFmtId="0" fontId="101" fillId="0" borderId="16" xfId="0" applyFont="1" applyBorder="1" applyAlignment="1" quotePrefix="1">
      <alignment horizontal="center" vertical="center"/>
    </xf>
    <xf numFmtId="0" fontId="101" fillId="0" borderId="37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7" fontId="101" fillId="0" borderId="17" xfId="0" applyNumberFormat="1" applyFont="1" applyBorder="1" applyAlignment="1">
      <alignment horizontal="right" vertical="center"/>
    </xf>
    <xf numFmtId="10" fontId="101" fillId="0" borderId="3" xfId="0" applyNumberFormat="1" applyFont="1" applyBorder="1" applyAlignment="1">
      <alignment vertical="center" wrapText="1"/>
    </xf>
    <xf numFmtId="49" fontId="101" fillId="0" borderId="16" xfId="0" applyNumberFormat="1" applyFont="1" applyBorder="1" applyAlignment="1">
      <alignment horizontal="center" vertical="center" wrapText="1"/>
    </xf>
    <xf numFmtId="49" fontId="101" fillId="0" borderId="37" xfId="0" applyNumberFormat="1" applyFont="1" applyBorder="1" applyAlignment="1">
      <alignment horizontal="center" vertical="center" wrapText="1"/>
    </xf>
    <xf numFmtId="49" fontId="101" fillId="0" borderId="17" xfId="0" applyNumberFormat="1" applyFont="1" applyBorder="1" applyAlignment="1">
      <alignment horizontal="center" vertical="center" wrapText="1"/>
    </xf>
    <xf numFmtId="7" fontId="101" fillId="0" borderId="17" xfId="0" applyNumberFormat="1" applyFont="1" applyBorder="1" applyAlignment="1">
      <alignment vertical="center" wrapText="1"/>
    </xf>
    <xf numFmtId="8" fontId="101" fillId="0" borderId="16" xfId="0" applyNumberFormat="1" applyFont="1" applyBorder="1" applyAlignment="1">
      <alignment horizontal="center" vertical="center" wrapText="1"/>
    </xf>
    <xf numFmtId="8" fontId="101" fillId="0" borderId="16" xfId="0" applyNumberFormat="1" applyFont="1" applyBorder="1" applyAlignment="1">
      <alignment horizontal="center" vertical="center" wrapText="1"/>
    </xf>
    <xf numFmtId="49" fontId="101" fillId="0" borderId="37" xfId="0" applyNumberFormat="1" applyFont="1" applyBorder="1" applyAlignment="1">
      <alignment horizontal="center" vertical="center" wrapText="1"/>
    </xf>
    <xf numFmtId="7" fontId="101" fillId="0" borderId="3" xfId="0" applyNumberFormat="1" applyFont="1" applyBorder="1" applyAlignment="1">
      <alignment vertical="center" wrapText="1"/>
    </xf>
    <xf numFmtId="10" fontId="101" fillId="0" borderId="3" xfId="0" applyNumberFormat="1" applyFont="1" applyBorder="1" applyAlignment="1">
      <alignment vertical="center" wrapText="1"/>
    </xf>
    <xf numFmtId="0" fontId="101" fillId="0" borderId="17" xfId="0" applyFont="1" applyBorder="1" applyAlignment="1">
      <alignment vertical="center"/>
    </xf>
    <xf numFmtId="0" fontId="108" fillId="0" borderId="17" xfId="0" applyFont="1" applyBorder="1" applyAlignment="1">
      <alignment horizontal="center" vertical="center"/>
    </xf>
    <xf numFmtId="0" fontId="101" fillId="0" borderId="17" xfId="0" applyFont="1" applyFill="1" applyBorder="1" applyAlignment="1">
      <alignment horizontal="left" vertical="center" wrapText="1"/>
    </xf>
    <xf numFmtId="7" fontId="109" fillId="0" borderId="38" xfId="0" applyNumberFormat="1" applyFont="1" applyBorder="1" applyAlignment="1">
      <alignment vertical="center" wrapText="1"/>
    </xf>
    <xf numFmtId="7" fontId="109" fillId="0" borderId="39" xfId="0" applyNumberFormat="1" applyFont="1" applyBorder="1" applyAlignment="1">
      <alignment vertical="center" wrapText="1"/>
    </xf>
    <xf numFmtId="0" fontId="99" fillId="0" borderId="13" xfId="0" applyFont="1" applyBorder="1" applyAlignment="1" quotePrefix="1">
      <alignment horizontal="center" vertical="center"/>
    </xf>
    <xf numFmtId="0" fontId="99" fillId="0" borderId="12" xfId="0" applyFont="1" applyBorder="1" applyAlignment="1">
      <alignment horizontal="center" vertical="center"/>
    </xf>
    <xf numFmtId="7" fontId="99" fillId="0" borderId="12" xfId="0" applyNumberFormat="1" applyFont="1" applyBorder="1" applyAlignment="1">
      <alignment horizontal="right" vertical="center"/>
    </xf>
    <xf numFmtId="10" fontId="99" fillId="0" borderId="9" xfId="0" applyNumberFormat="1" applyFont="1" applyBorder="1" applyAlignment="1">
      <alignment horizontal="right" vertical="center"/>
    </xf>
    <xf numFmtId="0" fontId="99" fillId="0" borderId="18" xfId="0" applyFont="1" applyBorder="1" applyAlignment="1" quotePrefix="1">
      <alignment horizontal="center" vertical="center"/>
    </xf>
    <xf numFmtId="0" fontId="99" fillId="0" borderId="9" xfId="0" applyFont="1" applyBorder="1" applyAlignment="1">
      <alignment horizontal="center" vertical="center"/>
    </xf>
    <xf numFmtId="7" fontId="99" fillId="0" borderId="9" xfId="0" applyNumberFormat="1" applyFont="1" applyBorder="1" applyAlignment="1">
      <alignment horizontal="right" vertical="center"/>
    </xf>
    <xf numFmtId="8" fontId="99" fillId="0" borderId="13" xfId="0" applyNumberFormat="1" applyFont="1" applyBorder="1" applyAlignment="1" quotePrefix="1">
      <alignment horizontal="center" vertical="center"/>
    </xf>
    <xf numFmtId="10" fontId="99" fillId="0" borderId="12" xfId="0" applyNumberFormat="1" applyFont="1" applyBorder="1" applyAlignment="1">
      <alignment horizontal="right" vertical="center"/>
    </xf>
    <xf numFmtId="8" fontId="99" fillId="0" borderId="13" xfId="0" applyNumberFormat="1" applyFont="1" applyBorder="1" applyAlignment="1">
      <alignment horizontal="center" vertical="center"/>
    </xf>
    <xf numFmtId="49" fontId="99" fillId="0" borderId="18" xfId="0" applyNumberFormat="1" applyFont="1" applyBorder="1" applyAlignment="1">
      <alignment horizontal="center" vertical="center"/>
    </xf>
    <xf numFmtId="8" fontId="99" fillId="0" borderId="18" xfId="0" applyNumberFormat="1" applyFont="1" applyBorder="1" applyAlignment="1">
      <alignment horizontal="center" vertical="center"/>
    </xf>
    <xf numFmtId="0" fontId="103" fillId="0" borderId="9" xfId="0" applyFont="1" applyBorder="1" applyAlignment="1">
      <alignment horizontal="center" vertical="center"/>
    </xf>
    <xf numFmtId="49" fontId="99" fillId="0" borderId="13" xfId="0" applyNumberFormat="1" applyFont="1" applyBorder="1" applyAlignment="1">
      <alignment horizontal="center" vertical="center"/>
    </xf>
    <xf numFmtId="49" fontId="99" fillId="0" borderId="12" xfId="0" applyNumberFormat="1" applyFont="1" applyBorder="1" applyAlignment="1">
      <alignment horizontal="center" vertical="center"/>
    </xf>
    <xf numFmtId="0" fontId="99" fillId="0" borderId="12" xfId="0" applyFont="1" applyBorder="1" applyAlignment="1">
      <alignment horizontal="left" vertical="center" wrapText="1"/>
    </xf>
    <xf numFmtId="7" fontId="99" fillId="0" borderId="29" xfId="0" applyNumberFormat="1" applyFont="1" applyBorder="1" applyAlignment="1">
      <alignment horizontal="right" vertical="center"/>
    </xf>
    <xf numFmtId="8" fontId="99" fillId="0" borderId="18" xfId="0" applyNumberFormat="1" applyFont="1" applyBorder="1" applyAlignment="1">
      <alignment horizontal="center" vertical="center"/>
    </xf>
    <xf numFmtId="49" fontId="99" fillId="0" borderId="9" xfId="0" applyNumberFormat="1" applyFont="1" applyBorder="1" applyAlignment="1">
      <alignment horizontal="center" vertical="center"/>
    </xf>
    <xf numFmtId="0" fontId="99" fillId="0" borderId="9" xfId="0" applyFont="1" applyBorder="1" applyAlignment="1">
      <alignment horizontal="left" vertical="center" wrapText="1"/>
    </xf>
    <xf numFmtId="49" fontId="99" fillId="0" borderId="18" xfId="0" applyNumberFormat="1" applyFont="1" applyBorder="1" applyAlignment="1">
      <alignment horizontal="center" vertical="center"/>
    </xf>
    <xf numFmtId="8" fontId="99" fillId="0" borderId="9" xfId="0" applyNumberFormat="1" applyFont="1" applyBorder="1" applyAlignment="1">
      <alignment horizontal="center" vertical="center"/>
    </xf>
    <xf numFmtId="49" fontId="110" fillId="0" borderId="9" xfId="0" applyNumberFormat="1" applyFont="1" applyBorder="1" applyAlignment="1">
      <alignment horizontal="center" vertical="center"/>
    </xf>
    <xf numFmtId="0" fontId="99" fillId="0" borderId="9" xfId="0" applyFont="1" applyFill="1" applyBorder="1" applyAlignment="1">
      <alignment vertical="center" wrapText="1"/>
    </xf>
    <xf numFmtId="0" fontId="99" fillId="0" borderId="12" xfId="0" applyFont="1" applyBorder="1" applyAlignment="1">
      <alignment vertical="center" wrapText="1"/>
    </xf>
    <xf numFmtId="0" fontId="111" fillId="0" borderId="20" xfId="0" applyNumberFormat="1" applyFont="1" applyBorder="1" applyAlignment="1">
      <alignment horizontal="left" vertical="center" wrapText="1"/>
    </xf>
    <xf numFmtId="7" fontId="111" fillId="0" borderId="40" xfId="0" applyNumberFormat="1" applyFont="1" applyBorder="1" applyAlignment="1">
      <alignment vertical="center" wrapText="1"/>
    </xf>
    <xf numFmtId="10" fontId="111" fillId="0" borderId="3" xfId="0" applyNumberFormat="1" applyFont="1" applyBorder="1" applyAlignment="1">
      <alignment vertical="center" wrapText="1"/>
    </xf>
    <xf numFmtId="165" fontId="110" fillId="0" borderId="9" xfId="0" applyNumberFormat="1" applyFont="1" applyBorder="1" applyAlignment="1">
      <alignment horizontal="center" vertical="center"/>
    </xf>
    <xf numFmtId="7" fontId="99" fillId="0" borderId="9" xfId="0" applyNumberFormat="1" applyFont="1" applyBorder="1" applyAlignment="1">
      <alignment horizontal="right" vertical="center" wrapText="1"/>
    </xf>
    <xf numFmtId="10" fontId="99" fillId="0" borderId="14" xfId="0" applyNumberFormat="1" applyFont="1" applyBorder="1" applyAlignment="1">
      <alignment horizontal="right" vertical="center"/>
    </xf>
    <xf numFmtId="8" fontId="110" fillId="0" borderId="9" xfId="0" applyNumberFormat="1" applyFont="1" applyBorder="1" applyAlignment="1">
      <alignment horizontal="center" vertical="center"/>
    </xf>
    <xf numFmtId="7" fontId="99" fillId="0" borderId="9" xfId="0" applyNumberFormat="1" applyFont="1" applyBorder="1" applyAlignment="1">
      <alignment vertical="center" wrapText="1"/>
    </xf>
    <xf numFmtId="0" fontId="110" fillId="0" borderId="9" xfId="0" applyNumberFormat="1" applyFont="1" applyBorder="1" applyAlignment="1">
      <alignment horizontal="center" vertical="center"/>
    </xf>
    <xf numFmtId="49" fontId="104" fillId="0" borderId="9" xfId="0" applyNumberFormat="1" applyFont="1" applyBorder="1" applyAlignment="1">
      <alignment horizontal="center" vertical="center"/>
    </xf>
    <xf numFmtId="0" fontId="100" fillId="0" borderId="9" xfId="0" applyFont="1" applyBorder="1" applyAlignment="1">
      <alignment horizontal="left" vertical="center" wrapText="1"/>
    </xf>
    <xf numFmtId="7" fontId="100" fillId="0" borderId="9" xfId="0" applyNumberFormat="1" applyFont="1" applyFill="1" applyBorder="1" applyAlignment="1">
      <alignment horizontal="right" vertical="center"/>
    </xf>
    <xf numFmtId="10" fontId="100" fillId="0" borderId="9" xfId="0" applyNumberFormat="1" applyFont="1" applyBorder="1" applyAlignment="1">
      <alignment horizontal="right" vertical="center"/>
    </xf>
    <xf numFmtId="0" fontId="101" fillId="0" borderId="9" xfId="0" applyFont="1" applyFill="1" applyBorder="1" applyAlignment="1">
      <alignment vertical="center" wrapText="1"/>
    </xf>
    <xf numFmtId="10" fontId="112" fillId="0" borderId="9" xfId="0" applyNumberFormat="1" applyFont="1" applyBorder="1" applyAlignment="1">
      <alignment horizontal="center" vertical="center"/>
    </xf>
    <xf numFmtId="7" fontId="98" fillId="0" borderId="3" xfId="0" applyNumberFormat="1" applyFont="1" applyBorder="1" applyAlignment="1">
      <alignment vertical="center" wrapText="1"/>
    </xf>
    <xf numFmtId="166" fontId="101" fillId="0" borderId="17" xfId="0" applyNumberFormat="1" applyFont="1" applyBorder="1" applyAlignment="1">
      <alignment horizontal="right" vertical="center" wrapText="1"/>
    </xf>
    <xf numFmtId="0" fontId="99" fillId="0" borderId="12" xfId="0" applyFont="1" applyBorder="1" applyAlignment="1" quotePrefix="1">
      <alignment horizontal="center" vertical="center"/>
    </xf>
    <xf numFmtId="166" fontId="99" fillId="0" borderId="12" xfId="0" applyNumberFormat="1" applyFont="1" applyBorder="1" applyAlignment="1">
      <alignment horizontal="right" vertical="center" wrapText="1"/>
    </xf>
    <xf numFmtId="10" fontId="99" fillId="0" borderId="12" xfId="0" applyNumberFormat="1" applyFont="1" applyBorder="1" applyAlignment="1">
      <alignment horizontal="right" vertical="center" wrapText="1"/>
    </xf>
    <xf numFmtId="49" fontId="99" fillId="0" borderId="12" xfId="0" applyNumberFormat="1" applyFont="1" applyBorder="1" applyAlignment="1">
      <alignment horizontal="center" vertical="center" wrapText="1"/>
    </xf>
    <xf numFmtId="7" fontId="99" fillId="0" borderId="12" xfId="0" applyNumberFormat="1" applyFont="1" applyBorder="1" applyAlignment="1">
      <alignment horizontal="right" vertical="center" wrapText="1"/>
    </xf>
    <xf numFmtId="10" fontId="99" fillId="0" borderId="9" xfId="0" applyNumberFormat="1" applyFont="1" applyBorder="1" applyAlignment="1">
      <alignment horizontal="right" vertical="center" wrapText="1"/>
    </xf>
    <xf numFmtId="0" fontId="101" fillId="0" borderId="20" xfId="0" applyFont="1" applyBorder="1" applyAlignment="1">
      <alignment horizontal="left" vertical="center" wrapText="1"/>
    </xf>
    <xf numFmtId="7" fontId="101" fillId="0" borderId="40" xfId="0" applyNumberFormat="1" applyFont="1" applyBorder="1" applyAlignment="1">
      <alignment horizontal="right" vertical="center" wrapText="1"/>
    </xf>
    <xf numFmtId="10" fontId="101" fillId="0" borderId="40" xfId="0" applyNumberFormat="1" applyFont="1" applyBorder="1" applyAlignment="1">
      <alignment horizontal="right" vertical="center" wrapText="1"/>
    </xf>
    <xf numFmtId="7" fontId="101" fillId="0" borderId="17" xfId="0" applyNumberFormat="1" applyFont="1" applyBorder="1" applyAlignment="1">
      <alignment horizontal="right" vertical="center" wrapText="1"/>
    </xf>
    <xf numFmtId="7" fontId="99" fillId="0" borderId="12" xfId="0" applyNumberFormat="1" applyFont="1" applyFill="1" applyBorder="1" applyAlignment="1">
      <alignment horizontal="right" vertical="center" wrapText="1"/>
    </xf>
    <xf numFmtId="49" fontId="101" fillId="0" borderId="41" xfId="0" applyNumberFormat="1" applyFont="1" applyBorder="1" applyAlignment="1">
      <alignment horizontal="center" vertical="center" wrapText="1"/>
    </xf>
    <xf numFmtId="49" fontId="101" fillId="0" borderId="19" xfId="0" applyNumberFormat="1" applyFont="1" applyBorder="1" applyAlignment="1">
      <alignment horizontal="center" vertical="center" wrapText="1"/>
    </xf>
    <xf numFmtId="7" fontId="101" fillId="0" borderId="19" xfId="0" applyNumberFormat="1" applyFont="1" applyBorder="1" applyAlignment="1">
      <alignment vertical="center" wrapText="1"/>
    </xf>
    <xf numFmtId="7" fontId="101" fillId="0" borderId="33" xfId="0" applyNumberFormat="1" applyFont="1" applyBorder="1" applyAlignment="1">
      <alignment vertical="center" wrapText="1"/>
    </xf>
    <xf numFmtId="7" fontId="101" fillId="0" borderId="12" xfId="0" applyNumberFormat="1" applyFont="1" applyBorder="1" applyAlignment="1">
      <alignment vertical="center" wrapText="1"/>
    </xf>
    <xf numFmtId="10" fontId="101" fillId="0" borderId="12" xfId="0" applyNumberFormat="1" applyFont="1" applyBorder="1" applyAlignment="1">
      <alignment vertical="center" wrapText="1"/>
    </xf>
    <xf numFmtId="49" fontId="101" fillId="0" borderId="9" xfId="0" applyNumberFormat="1" applyFont="1" applyBorder="1" applyAlignment="1">
      <alignment horizontal="center" vertical="center"/>
    </xf>
    <xf numFmtId="0" fontId="101" fillId="0" borderId="9" xfId="0" applyFont="1" applyBorder="1" applyAlignment="1">
      <alignment horizontal="left" vertical="center" wrapText="1"/>
    </xf>
    <xf numFmtId="7" fontId="101" fillId="0" borderId="9" xfId="0" applyNumberFormat="1" applyFont="1" applyBorder="1" applyAlignment="1">
      <alignment horizontal="right" vertical="center"/>
    </xf>
    <xf numFmtId="10" fontId="101" fillId="0" borderId="9" xfId="0" applyNumberFormat="1" applyFont="1" applyBorder="1" applyAlignment="1">
      <alignment vertical="center" wrapText="1"/>
    </xf>
    <xf numFmtId="49" fontId="101" fillId="0" borderId="12" xfId="0" applyNumberFormat="1" applyFont="1" applyBorder="1" applyAlignment="1">
      <alignment horizontal="center" vertical="center" wrapText="1"/>
    </xf>
    <xf numFmtId="7" fontId="101" fillId="0" borderId="9" xfId="0" applyNumberFormat="1" applyFont="1" applyFill="1" applyBorder="1" applyAlignment="1">
      <alignment horizontal="right" vertical="center"/>
    </xf>
    <xf numFmtId="165" fontId="113" fillId="0" borderId="9" xfId="0" applyNumberFormat="1" applyFont="1" applyBorder="1" applyAlignment="1">
      <alignment horizontal="center" vertical="center"/>
    </xf>
    <xf numFmtId="0" fontId="113" fillId="0" borderId="9" xfId="0" applyFont="1" applyBorder="1" applyAlignment="1">
      <alignment horizontal="left" vertical="center" wrapText="1"/>
    </xf>
    <xf numFmtId="7" fontId="113" fillId="0" borderId="9" xfId="0" applyNumberFormat="1" applyFont="1" applyBorder="1" applyAlignment="1">
      <alignment horizontal="right" vertical="center"/>
    </xf>
    <xf numFmtId="10" fontId="113" fillId="0" borderId="9" xfId="0" applyNumberFormat="1" applyFont="1" applyBorder="1" applyAlignment="1">
      <alignment horizontal="right" vertical="center"/>
    </xf>
    <xf numFmtId="49" fontId="113" fillId="0" borderId="9" xfId="0" applyNumberFormat="1" applyFont="1" applyBorder="1" applyAlignment="1">
      <alignment horizontal="center" vertical="center"/>
    </xf>
    <xf numFmtId="0" fontId="113" fillId="0" borderId="9" xfId="0" applyFont="1" applyFill="1" applyBorder="1" applyAlignment="1">
      <alignment horizontal="left" vertical="center" wrapText="1"/>
    </xf>
    <xf numFmtId="49" fontId="113" fillId="0" borderId="9" xfId="0" applyNumberFormat="1" applyFont="1" applyFill="1" applyBorder="1" applyAlignment="1">
      <alignment horizontal="center" vertical="center"/>
    </xf>
    <xf numFmtId="165" fontId="113" fillId="0" borderId="12" xfId="0" applyNumberFormat="1" applyFont="1" applyBorder="1" applyAlignment="1">
      <alignment horizontal="center" vertical="center"/>
    </xf>
    <xf numFmtId="0" fontId="113" fillId="0" borderId="12" xfId="0" applyFont="1" applyBorder="1" applyAlignment="1">
      <alignment horizontal="left" vertical="center" wrapText="1"/>
    </xf>
    <xf numFmtId="7" fontId="113" fillId="0" borderId="12" xfId="0" applyNumberFormat="1" applyFont="1" applyBorder="1" applyAlignment="1">
      <alignment horizontal="right" vertical="center"/>
    </xf>
    <xf numFmtId="10" fontId="113" fillId="0" borderId="12" xfId="0" applyNumberFormat="1" applyFont="1" applyBorder="1" applyAlignment="1">
      <alignment horizontal="right" vertical="center"/>
    </xf>
    <xf numFmtId="7" fontId="113" fillId="0" borderId="9" xfId="0" applyNumberFormat="1" applyFont="1" applyFill="1" applyBorder="1" applyAlignment="1">
      <alignment horizontal="right" vertical="center"/>
    </xf>
    <xf numFmtId="0" fontId="18" fillId="0" borderId="12" xfId="0" applyFont="1" applyBorder="1" applyAlignment="1">
      <alignment horizontal="left" vertical="center" wrapText="1"/>
    </xf>
    <xf numFmtId="10" fontId="18" fillId="0" borderId="12" xfId="0" applyNumberFormat="1" applyFont="1" applyBorder="1" applyAlignment="1">
      <alignment horizontal="right" vertical="center"/>
    </xf>
    <xf numFmtId="49" fontId="98" fillId="0" borderId="16" xfId="0" applyNumberFormat="1" applyFont="1" applyBorder="1" applyAlignment="1">
      <alignment horizontal="center" vertical="center" wrapText="1"/>
    </xf>
    <xf numFmtId="49" fontId="98" fillId="0" borderId="17" xfId="0" applyNumberFormat="1" applyFont="1" applyBorder="1" applyAlignment="1">
      <alignment horizontal="center" vertical="center" wrapText="1"/>
    </xf>
    <xf numFmtId="166" fontId="98" fillId="0" borderId="34" xfId="0" applyNumberFormat="1" applyFont="1" applyBorder="1" applyAlignment="1">
      <alignment horizontal="right" vertical="center"/>
    </xf>
    <xf numFmtId="49" fontId="113" fillId="0" borderId="9" xfId="0" applyNumberFormat="1" applyFont="1" applyBorder="1" applyAlignment="1">
      <alignment horizontal="center" vertical="center"/>
    </xf>
    <xf numFmtId="0" fontId="99" fillId="0" borderId="9" xfId="0" applyFont="1" applyFill="1" applyBorder="1" applyAlignment="1">
      <alignment horizontal="left" vertical="center" wrapText="1"/>
    </xf>
    <xf numFmtId="0" fontId="99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6" fillId="0" borderId="9" xfId="0" applyFont="1" applyBorder="1" applyAlignment="1">
      <alignment vertical="center"/>
    </xf>
    <xf numFmtId="7" fontId="99" fillId="0" borderId="12" xfId="0" applyNumberFormat="1" applyFont="1" applyFill="1" applyBorder="1" applyAlignment="1">
      <alignment horizontal="right" vertical="center"/>
    </xf>
    <xf numFmtId="7" fontId="99" fillId="0" borderId="9" xfId="0" applyNumberFormat="1" applyFont="1" applyFill="1" applyBorder="1" applyAlignment="1">
      <alignment horizontal="right" vertical="center"/>
    </xf>
    <xf numFmtId="7" fontId="6" fillId="0" borderId="0" xfId="0" applyNumberFormat="1" applyFont="1" applyFill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7" fontId="106" fillId="0" borderId="9" xfId="0" applyNumberFormat="1" applyFont="1" applyBorder="1" applyAlignment="1">
      <alignment vertical="center"/>
    </xf>
    <xf numFmtId="10" fontId="106" fillId="0" borderId="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166" fontId="4" fillId="0" borderId="9" xfId="0" applyNumberFormat="1" applyFont="1" applyFill="1" applyBorder="1" applyAlignment="1">
      <alignment horizontal="right" vertical="center"/>
    </xf>
    <xf numFmtId="166" fontId="112" fillId="0" borderId="9" xfId="0" applyNumberFormat="1" applyFont="1" applyBorder="1" applyAlignment="1">
      <alignment horizontal="right" vertical="center" wrapText="1"/>
    </xf>
    <xf numFmtId="166" fontId="112" fillId="0" borderId="12" xfId="0" applyNumberFormat="1" applyFont="1" applyBorder="1" applyAlignment="1">
      <alignment horizontal="right" vertical="center" wrapText="1"/>
    </xf>
    <xf numFmtId="0" fontId="23" fillId="0" borderId="42" xfId="0" applyFont="1" applyBorder="1" applyAlignment="1">
      <alignment horizontal="center" vertical="center"/>
    </xf>
    <xf numFmtId="0" fontId="14" fillId="0" borderId="26" xfId="0" applyFont="1" applyBorder="1" applyAlignment="1" quotePrefix="1">
      <alignment horizontal="center" vertical="center"/>
    </xf>
    <xf numFmtId="8" fontId="21" fillId="0" borderId="9" xfId="0" applyNumberFormat="1" applyFont="1" applyBorder="1" applyAlignment="1">
      <alignment horizontal="center" vertical="center"/>
    </xf>
    <xf numFmtId="166" fontId="101" fillId="0" borderId="34" xfId="0" applyNumberFormat="1" applyFont="1" applyBorder="1" applyAlignment="1">
      <alignment horizontal="right" vertical="center"/>
    </xf>
    <xf numFmtId="8" fontId="99" fillId="0" borderId="12" xfId="0" applyNumberFormat="1" applyFont="1" applyBorder="1" applyAlignment="1">
      <alignment horizontal="center" vertical="center"/>
    </xf>
    <xf numFmtId="166" fontId="99" fillId="0" borderId="2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66" fontId="4" fillId="0" borderId="25" xfId="0" applyNumberFormat="1" applyFont="1" applyBorder="1" applyAlignment="1">
      <alignment vertical="center"/>
    </xf>
    <xf numFmtId="7" fontId="4" fillId="0" borderId="14" xfId="0" applyNumberFormat="1" applyFont="1" applyBorder="1" applyAlignment="1">
      <alignment horizontal="right" vertical="center"/>
    </xf>
    <xf numFmtId="7" fontId="100" fillId="0" borderId="9" xfId="0" applyNumberFormat="1" applyFont="1" applyBorder="1" applyAlignment="1">
      <alignment horizontal="right" vertical="center"/>
    </xf>
    <xf numFmtId="7" fontId="99" fillId="0" borderId="12" xfId="0" applyNumberFormat="1" applyFont="1" applyBorder="1" applyAlignment="1">
      <alignment horizontal="right" vertical="center"/>
    </xf>
    <xf numFmtId="7" fontId="101" fillId="0" borderId="17" xfId="0" applyNumberFormat="1" applyFont="1" applyBorder="1" applyAlignment="1">
      <alignment horizontal="right" vertical="center"/>
    </xf>
    <xf numFmtId="8" fontId="4" fillId="0" borderId="14" xfId="0" applyNumberFormat="1" applyFont="1" applyBorder="1" applyAlignment="1">
      <alignment horizontal="center" vertical="center"/>
    </xf>
    <xf numFmtId="49" fontId="101" fillId="0" borderId="9" xfId="0" applyNumberFormat="1" applyFont="1" applyBorder="1" applyAlignment="1">
      <alignment horizontal="center" vertical="center" wrapText="1"/>
    </xf>
    <xf numFmtId="7" fontId="99" fillId="0" borderId="12" xfId="0" applyNumberFormat="1" applyFont="1" applyBorder="1" applyAlignment="1">
      <alignment vertical="center" wrapText="1"/>
    </xf>
    <xf numFmtId="49" fontId="110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left" vertical="center" wrapText="1"/>
    </xf>
    <xf numFmtId="8" fontId="4" fillId="0" borderId="9" xfId="0" applyNumberFormat="1" applyFont="1" applyBorder="1" applyAlignment="1">
      <alignment horizontal="center" vertical="center"/>
    </xf>
    <xf numFmtId="49" fontId="35" fillId="0" borderId="9" xfId="0" applyNumberFormat="1" applyFont="1" applyBorder="1" applyAlignment="1">
      <alignment horizontal="center" vertical="center" wrapText="1"/>
    </xf>
    <xf numFmtId="49" fontId="110" fillId="0" borderId="9" xfId="0" applyNumberFormat="1" applyFont="1" applyBorder="1" applyAlignment="1">
      <alignment horizontal="center" vertical="center"/>
    </xf>
    <xf numFmtId="49" fontId="36" fillId="0" borderId="9" xfId="0" applyNumberFormat="1" applyFont="1" applyBorder="1" applyAlignment="1">
      <alignment horizontal="center" vertical="center"/>
    </xf>
    <xf numFmtId="7" fontId="99" fillId="0" borderId="9" xfId="0" applyNumberFormat="1" applyFont="1" applyBorder="1" applyAlignment="1">
      <alignment vertical="center" wrapText="1"/>
    </xf>
    <xf numFmtId="7" fontId="99" fillId="0" borderId="9" xfId="0" applyNumberFormat="1" applyFont="1" applyBorder="1" applyAlignment="1">
      <alignment horizontal="right" vertical="center" wrapText="1"/>
    </xf>
    <xf numFmtId="7" fontId="4" fillId="0" borderId="9" xfId="0" applyNumberFormat="1" applyFont="1" applyBorder="1" applyAlignment="1">
      <alignment horizontal="right" vertical="center" wrapText="1"/>
    </xf>
    <xf numFmtId="7" fontId="99" fillId="0" borderId="36" xfId="0" applyNumberFormat="1" applyFont="1" applyBorder="1" applyAlignment="1">
      <alignment horizontal="right" vertical="center"/>
    </xf>
    <xf numFmtId="49" fontId="99" fillId="0" borderId="36" xfId="0" applyNumberFormat="1" applyFont="1" applyBorder="1" applyAlignment="1">
      <alignment horizontal="center" vertical="center"/>
    </xf>
    <xf numFmtId="0" fontId="99" fillId="0" borderId="36" xfId="0" applyFont="1" applyBorder="1" applyAlignment="1">
      <alignment horizontal="left" vertical="center" wrapText="1"/>
    </xf>
    <xf numFmtId="166" fontId="4" fillId="0" borderId="19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66" fontId="99" fillId="0" borderId="12" xfId="0" applyNumberFormat="1" applyFont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 wrapText="1"/>
    </xf>
    <xf numFmtId="49" fontId="99" fillId="0" borderId="14" xfId="0" applyNumberFormat="1" applyFont="1" applyBorder="1" applyAlignment="1">
      <alignment horizontal="center" vertical="center"/>
    </xf>
    <xf numFmtId="7" fontId="99" fillId="0" borderId="14" xfId="57" applyFont="1" applyBorder="1">
      <alignment horizontal="right" vertical="center"/>
      <protection/>
    </xf>
    <xf numFmtId="7" fontId="4" fillId="0" borderId="9" xfId="57" applyFont="1" applyBorder="1">
      <alignment horizontal="right" vertical="center"/>
      <protection/>
    </xf>
    <xf numFmtId="7" fontId="4" fillId="0" borderId="9" xfId="57" applyFont="1" applyFill="1" applyBorder="1">
      <alignment horizontal="right" vertical="center"/>
      <protection/>
    </xf>
    <xf numFmtId="7" fontId="99" fillId="0" borderId="9" xfId="57" applyFont="1" applyBorder="1">
      <alignment horizontal="right" vertical="center"/>
      <protection/>
    </xf>
    <xf numFmtId="7" fontId="99" fillId="0" borderId="9" xfId="42" applyFont="1" applyBorder="1">
      <alignment vertical="center" wrapText="1"/>
      <protection/>
    </xf>
    <xf numFmtId="0" fontId="27" fillId="0" borderId="9" xfId="0" applyFont="1" applyFill="1" applyBorder="1" applyAlignment="1">
      <alignment vertical="center" wrapText="1"/>
    </xf>
    <xf numFmtId="7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 quotePrefix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 vertical="center"/>
    </xf>
    <xf numFmtId="10" fontId="99" fillId="0" borderId="1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7" fontId="101" fillId="0" borderId="0" xfId="0" applyNumberFormat="1" applyFont="1" applyBorder="1" applyAlignment="1">
      <alignment horizontal="center" vertical="center" wrapText="1"/>
    </xf>
    <xf numFmtId="0" fontId="99" fillId="0" borderId="9" xfId="0" applyFont="1" applyFill="1" applyBorder="1" applyAlignment="1">
      <alignment horizontal="left" vertical="center" wrapText="1"/>
    </xf>
    <xf numFmtId="4" fontId="114" fillId="0" borderId="0" xfId="0" applyNumberFormat="1" applyFont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 wrapText="1"/>
    </xf>
    <xf numFmtId="0" fontId="107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left" vertical="center" wrapText="1"/>
    </xf>
    <xf numFmtId="166" fontId="4" fillId="0" borderId="46" xfId="0" applyNumberFormat="1" applyFont="1" applyBorder="1" applyAlignment="1">
      <alignment vertical="center"/>
    </xf>
    <xf numFmtId="166" fontId="96" fillId="0" borderId="44" xfId="0" applyNumberFormat="1" applyFont="1" applyBorder="1" applyAlignment="1">
      <alignment vertical="center"/>
    </xf>
    <xf numFmtId="10" fontId="96" fillId="0" borderId="47" xfId="0" applyNumberFormat="1" applyFont="1" applyBorder="1" applyAlignment="1">
      <alignment vertical="center"/>
    </xf>
    <xf numFmtId="10" fontId="96" fillId="0" borderId="48" xfId="0" applyNumberFormat="1" applyFont="1" applyBorder="1" applyAlignment="1">
      <alignment vertical="center"/>
    </xf>
    <xf numFmtId="0" fontId="18" fillId="0" borderId="44" xfId="0" applyFont="1" applyBorder="1" applyAlignment="1">
      <alignment horizontal="left" vertical="center" wrapText="1"/>
    </xf>
    <xf numFmtId="166" fontId="4" fillId="0" borderId="44" xfId="0" applyNumberFormat="1" applyFont="1" applyBorder="1" applyAlignment="1">
      <alignment vertical="center"/>
    </xf>
    <xf numFmtId="0" fontId="18" fillId="0" borderId="44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center" vertical="center"/>
    </xf>
    <xf numFmtId="0" fontId="112" fillId="0" borderId="13" xfId="0" applyFont="1" applyBorder="1" applyAlignment="1">
      <alignment horizontal="center" vertical="center"/>
    </xf>
    <xf numFmtId="166" fontId="112" fillId="0" borderId="13" xfId="0" applyNumberFormat="1" applyFont="1" applyBorder="1" applyAlignment="1">
      <alignment vertical="center"/>
    </xf>
    <xf numFmtId="10" fontId="115" fillId="0" borderId="12" xfId="0" applyNumberFormat="1" applyFont="1" applyBorder="1" applyAlignment="1">
      <alignment vertical="center"/>
    </xf>
    <xf numFmtId="166" fontId="116" fillId="0" borderId="49" xfId="0" applyNumberFormat="1" applyFont="1" applyBorder="1" applyAlignment="1">
      <alignment vertical="center"/>
    </xf>
    <xf numFmtId="166" fontId="117" fillId="0" borderId="50" xfId="0" applyNumberFormat="1" applyFont="1" applyBorder="1" applyAlignment="1">
      <alignment vertical="center"/>
    </xf>
    <xf numFmtId="166" fontId="116" fillId="0" borderId="50" xfId="0" applyNumberFormat="1" applyFont="1" applyBorder="1" applyAlignment="1">
      <alignment vertical="center"/>
    </xf>
    <xf numFmtId="166" fontId="117" fillId="0" borderId="51" xfId="0" applyNumberFormat="1" applyFont="1" applyBorder="1" applyAlignment="1">
      <alignment vertical="center"/>
    </xf>
    <xf numFmtId="166" fontId="117" fillId="0" borderId="49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166" fontId="96" fillId="0" borderId="12" xfId="0" applyNumberFormat="1" applyFont="1" applyBorder="1" applyAlignment="1">
      <alignment vertical="center"/>
    </xf>
    <xf numFmtId="10" fontId="96" fillId="0" borderId="52" xfId="0" applyNumberFormat="1" applyFont="1" applyBorder="1" applyAlignment="1">
      <alignment vertical="center"/>
    </xf>
    <xf numFmtId="10" fontId="117" fillId="0" borderId="48" xfId="0" applyNumberFormat="1" applyFont="1" applyBorder="1" applyAlignment="1">
      <alignment vertical="center"/>
    </xf>
    <xf numFmtId="7" fontId="0" fillId="0" borderId="0" xfId="0" applyNumberFormat="1" applyAlignment="1">
      <alignment vertical="center"/>
    </xf>
    <xf numFmtId="166" fontId="0" fillId="0" borderId="0" xfId="0" applyNumberFormat="1" applyAlignment="1">
      <alignment/>
    </xf>
    <xf numFmtId="8" fontId="0" fillId="0" borderId="0" xfId="0" applyNumberFormat="1" applyAlignment="1">
      <alignment vertical="center"/>
    </xf>
    <xf numFmtId="0" fontId="99" fillId="0" borderId="14" xfId="0" applyFont="1" applyBorder="1" applyAlignment="1">
      <alignment horizontal="left" vertical="center" wrapText="1"/>
    </xf>
    <xf numFmtId="7" fontId="4" fillId="0" borderId="31" xfId="0" applyNumberFormat="1" applyFont="1" applyBorder="1" applyAlignment="1">
      <alignment horizontal="right" vertical="center"/>
    </xf>
    <xf numFmtId="49" fontId="3" fillId="0" borderId="5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7" fontId="4" fillId="0" borderId="24" xfId="0" applyNumberFormat="1" applyFont="1" applyBorder="1" applyAlignment="1">
      <alignment horizontal="right" vertical="center"/>
    </xf>
    <xf numFmtId="10" fontId="7" fillId="0" borderId="9" xfId="58">
      <alignment horizontal="right" vertical="center"/>
      <protection/>
    </xf>
    <xf numFmtId="49" fontId="7" fillId="0" borderId="9" xfId="59">
      <alignment horizontal="center" vertical="center" wrapText="1"/>
      <protection/>
    </xf>
    <xf numFmtId="10" fontId="7" fillId="0" borderId="9" xfId="58" quotePrefix="1">
      <alignment horizontal="right" vertical="center"/>
      <protection/>
    </xf>
    <xf numFmtId="49" fontId="7" fillId="0" borderId="9" xfId="59" quotePrefix="1">
      <alignment horizontal="center" vertical="center" wrapText="1"/>
      <protection/>
    </xf>
    <xf numFmtId="49" fontId="7" fillId="0" borderId="9" xfId="58" applyNumberFormat="1">
      <alignment horizontal="right" vertical="center"/>
      <protection/>
    </xf>
    <xf numFmtId="49" fontId="99" fillId="0" borderId="9" xfId="58" applyNumberFormat="1" applyFont="1">
      <alignment horizontal="right" vertical="center"/>
      <protection/>
    </xf>
    <xf numFmtId="10" fontId="99" fillId="0" borderId="9" xfId="58" applyFont="1" applyAlignment="1">
      <alignment horizontal="left" vertical="center"/>
      <protection/>
    </xf>
    <xf numFmtId="49" fontId="4" fillId="0" borderId="9" xfId="58" applyNumberFormat="1" applyFont="1" applyAlignment="1">
      <alignment horizontal="left" vertical="center" wrapText="1"/>
      <protection/>
    </xf>
    <xf numFmtId="49" fontId="4" fillId="0" borderId="9" xfId="58" applyNumberFormat="1" applyFont="1" applyAlignment="1">
      <alignment horizontal="center" vertical="center"/>
      <protection/>
    </xf>
    <xf numFmtId="166" fontId="4" fillId="0" borderId="9" xfId="58" applyNumberFormat="1" applyFont="1">
      <alignment horizontal="right" vertical="center"/>
      <protection/>
    </xf>
    <xf numFmtId="166" fontId="99" fillId="0" borderId="9" xfId="58" applyNumberFormat="1" applyFont="1">
      <alignment horizontal="right" vertical="center"/>
      <protection/>
    </xf>
    <xf numFmtId="7" fontId="7" fillId="0" borderId="9" xfId="57">
      <alignment horizontal="right" vertical="center"/>
      <protection/>
    </xf>
    <xf numFmtId="7" fontId="99" fillId="0" borderId="9" xfId="57" applyFont="1">
      <alignment horizontal="right" vertical="center"/>
      <protection/>
    </xf>
    <xf numFmtId="7" fontId="99" fillId="0" borderId="9" xfId="57" applyFont="1" applyAlignment="1">
      <alignment horizontal="center" vertical="center"/>
      <protection/>
    </xf>
    <xf numFmtId="7" fontId="99" fillId="0" borderId="9" xfId="57" applyFont="1" applyAlignment="1">
      <alignment horizontal="left" vertical="center"/>
      <protection/>
    </xf>
    <xf numFmtId="49" fontId="4" fillId="0" borderId="9" xfId="59" applyFont="1">
      <alignment horizontal="center" vertical="center" wrapText="1"/>
      <protection/>
    </xf>
    <xf numFmtId="49" fontId="4" fillId="0" borderId="9" xfId="59" applyFont="1" applyAlignment="1">
      <alignment horizontal="left" vertical="center" wrapText="1"/>
      <protection/>
    </xf>
    <xf numFmtId="166" fontId="4" fillId="0" borderId="9" xfId="59" applyNumberFormat="1" applyFont="1" applyAlignment="1">
      <alignment horizontal="right" vertical="center" wrapText="1"/>
      <protection/>
    </xf>
    <xf numFmtId="49" fontId="4" fillId="0" borderId="9" xfId="0" applyNumberFormat="1" applyFont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left" vertical="center" wrapText="1"/>
    </xf>
    <xf numFmtId="49" fontId="99" fillId="0" borderId="9" xfId="58" applyNumberFormat="1" applyFont="1" applyAlignment="1">
      <alignment horizontal="center" vertical="center"/>
      <protection/>
    </xf>
    <xf numFmtId="49" fontId="99" fillId="0" borderId="9" xfId="58" applyNumberFormat="1" applyFont="1" applyAlignment="1">
      <alignment horizontal="left" vertical="center"/>
      <protection/>
    </xf>
    <xf numFmtId="49" fontId="4" fillId="0" borderId="9" xfId="59" applyFont="1">
      <alignment horizontal="center" vertical="center" wrapText="1"/>
      <protection/>
    </xf>
    <xf numFmtId="49" fontId="4" fillId="0" borderId="9" xfId="59" applyFont="1" applyAlignment="1">
      <alignment horizontal="left" vertical="center" wrapText="1"/>
      <protection/>
    </xf>
    <xf numFmtId="166" fontId="4" fillId="0" borderId="9" xfId="58" applyNumberFormat="1" applyFont="1">
      <alignment horizontal="right" vertical="center"/>
      <protection/>
    </xf>
    <xf numFmtId="10" fontId="4" fillId="0" borderId="9" xfId="58" applyNumberFormat="1" applyFont="1">
      <alignment horizontal="right" vertical="center"/>
      <protection/>
    </xf>
    <xf numFmtId="10" fontId="99" fillId="0" borderId="9" xfId="58" applyNumberFormat="1" applyFont="1">
      <alignment horizontal="right" vertical="center"/>
      <protection/>
    </xf>
    <xf numFmtId="10" fontId="4" fillId="0" borderId="9" xfId="59" applyNumberFormat="1" applyFont="1" applyAlignment="1">
      <alignment horizontal="right" vertical="center" wrapText="1"/>
      <protection/>
    </xf>
    <xf numFmtId="10" fontId="99" fillId="0" borderId="9" xfId="57" applyNumberFormat="1" applyFont="1">
      <alignment horizontal="right" vertical="center"/>
      <protection/>
    </xf>
    <xf numFmtId="10" fontId="4" fillId="0" borderId="9" xfId="58" applyFont="1">
      <alignment horizontal="right" vertical="center"/>
      <protection/>
    </xf>
    <xf numFmtId="10" fontId="99" fillId="0" borderId="9" xfId="58" applyFont="1">
      <alignment horizontal="right" vertical="center"/>
      <protection/>
    </xf>
    <xf numFmtId="49" fontId="99" fillId="0" borderId="9" xfId="59" applyFont="1">
      <alignment horizontal="center" vertical="center" wrapText="1"/>
      <protection/>
    </xf>
    <xf numFmtId="166" fontId="99" fillId="0" borderId="9" xfId="59" applyNumberFormat="1" applyFont="1" applyAlignment="1">
      <alignment horizontal="right" vertical="center" wrapText="1"/>
      <protection/>
    </xf>
    <xf numFmtId="10" fontId="99" fillId="0" borderId="9" xfId="59" applyNumberFormat="1" applyFont="1" applyAlignment="1">
      <alignment horizontal="right" vertical="center" wrapText="1"/>
      <protection/>
    </xf>
    <xf numFmtId="0" fontId="99" fillId="0" borderId="9" xfId="0" applyNumberFormat="1" applyFont="1" applyBorder="1" applyAlignment="1">
      <alignment horizontal="center" vertical="center"/>
    </xf>
    <xf numFmtId="49" fontId="99" fillId="0" borderId="19" xfId="0" applyNumberFormat="1" applyFont="1" applyBorder="1" applyAlignment="1">
      <alignment horizontal="center" vertical="center" wrapText="1"/>
    </xf>
    <xf numFmtId="7" fontId="99" fillId="0" borderId="19" xfId="0" applyNumberFormat="1" applyFont="1" applyBorder="1" applyAlignment="1">
      <alignment vertical="center" wrapText="1"/>
    </xf>
    <xf numFmtId="7" fontId="99" fillId="0" borderId="33" xfId="0" applyNumberFormat="1" applyFont="1" applyBorder="1" applyAlignment="1">
      <alignment vertical="center" wrapText="1"/>
    </xf>
    <xf numFmtId="166" fontId="4" fillId="0" borderId="19" xfId="57" applyNumberFormat="1" applyFont="1" applyBorder="1">
      <alignment horizontal="right" vertical="center"/>
      <protection/>
    </xf>
    <xf numFmtId="4" fontId="105" fillId="0" borderId="9" xfId="0" applyNumberFormat="1" applyFont="1" applyFill="1" applyBorder="1" applyAlignment="1">
      <alignment horizontal="left" vertical="center" wrapText="1"/>
    </xf>
    <xf numFmtId="166" fontId="4" fillId="0" borderId="15" xfId="0" applyNumberFormat="1" applyFont="1" applyBorder="1" applyAlignment="1">
      <alignment vertical="center"/>
    </xf>
    <xf numFmtId="166" fontId="96" fillId="0" borderId="14" xfId="0" applyNumberFormat="1" applyFont="1" applyBorder="1" applyAlignment="1">
      <alignment vertical="center"/>
    </xf>
    <xf numFmtId="0" fontId="18" fillId="0" borderId="9" xfId="55" applyNumberFormat="1" applyFont="1" applyAlignment="1">
      <alignment horizontal="left" vertical="center" wrapText="1"/>
      <protection/>
    </xf>
    <xf numFmtId="0" fontId="18" fillId="0" borderId="9" xfId="58" applyNumberFormat="1" applyFont="1" applyAlignment="1">
      <alignment horizontal="left" vertical="center"/>
      <protection/>
    </xf>
    <xf numFmtId="0" fontId="3" fillId="0" borderId="9" xfId="58" applyNumberFormat="1" applyFont="1" applyAlignment="1">
      <alignment horizontal="center" vertical="center"/>
      <protection/>
    </xf>
    <xf numFmtId="166" fontId="4" fillId="0" borderId="14" xfId="0" applyNumberFormat="1" applyFont="1" applyBorder="1" applyAlignment="1">
      <alignment vertical="center"/>
    </xf>
    <xf numFmtId="49" fontId="3" fillId="0" borderId="9" xfId="59" applyFont="1">
      <alignment horizontal="center" vertical="center" wrapText="1"/>
      <protection/>
    </xf>
    <xf numFmtId="49" fontId="18" fillId="0" borderId="9" xfId="59" applyFont="1" applyAlignment="1">
      <alignment horizontal="left" vertical="center" wrapText="1"/>
      <protection/>
    </xf>
    <xf numFmtId="0" fontId="3" fillId="0" borderId="9" xfId="55" applyNumberFormat="1" applyAlignment="1">
      <alignment horizontal="center" vertical="center"/>
      <protection/>
    </xf>
    <xf numFmtId="0" fontId="18" fillId="0" borderId="9" xfId="55" applyNumberFormat="1" applyFont="1" applyAlignment="1">
      <alignment horizontal="left" vertical="center"/>
      <protection/>
    </xf>
    <xf numFmtId="166" fontId="4" fillId="0" borderId="19" xfId="0" applyNumberFormat="1" applyFont="1" applyBorder="1" applyAlignment="1">
      <alignment vertical="center"/>
    </xf>
    <xf numFmtId="166" fontId="96" fillId="0" borderId="19" xfId="0" applyNumberFormat="1" applyFont="1" applyBorder="1" applyAlignment="1">
      <alignment vertical="center"/>
    </xf>
    <xf numFmtId="0" fontId="18" fillId="0" borderId="9" xfId="58" applyNumberFormat="1" applyFont="1" applyAlignment="1">
      <alignment horizontal="left" vertical="center" wrapText="1"/>
      <protection/>
    </xf>
    <xf numFmtId="0" fontId="3" fillId="0" borderId="9" xfId="0" applyNumberFormat="1" applyFont="1" applyBorder="1" applyAlignment="1">
      <alignment horizontal="center" vertical="center"/>
    </xf>
    <xf numFmtId="7" fontId="4" fillId="0" borderId="9" xfId="55" applyFont="1">
      <alignment horizontal="right" vertical="center"/>
      <protection/>
    </xf>
    <xf numFmtId="10" fontId="4" fillId="0" borderId="9" xfId="55" applyNumberFormat="1" applyFont="1">
      <alignment horizontal="right" vertical="center"/>
      <protection/>
    </xf>
    <xf numFmtId="10" fontId="4" fillId="0" borderId="9" xfId="0" applyNumberFormat="1" applyFont="1" applyBorder="1" applyAlignment="1">
      <alignment horizontal="right" vertical="center" wrapText="1"/>
    </xf>
    <xf numFmtId="10" fontId="101" fillId="0" borderId="3" xfId="0" applyNumberFormat="1" applyFont="1" applyBorder="1" applyAlignment="1">
      <alignment horizontal="right" vertical="center"/>
    </xf>
    <xf numFmtId="0" fontId="105" fillId="0" borderId="54" xfId="0" applyFont="1" applyBorder="1" applyAlignment="1">
      <alignment/>
    </xf>
    <xf numFmtId="8" fontId="99" fillId="0" borderId="36" xfId="0" applyNumberFormat="1" applyFont="1" applyBorder="1" applyAlignment="1">
      <alignment horizontal="center" vertical="center"/>
    </xf>
    <xf numFmtId="166" fontId="105" fillId="0" borderId="36" xfId="0" applyNumberFormat="1" applyFont="1" applyBorder="1" applyAlignment="1">
      <alignment horizontal="right"/>
    </xf>
    <xf numFmtId="10" fontId="99" fillId="0" borderId="55" xfId="0" applyNumberFormat="1" applyFont="1" applyBorder="1" applyAlignment="1">
      <alignment horizontal="right" vertical="center"/>
    </xf>
    <xf numFmtId="49" fontId="99" fillId="0" borderId="41" xfId="0" applyNumberFormat="1" applyFont="1" applyBorder="1" applyAlignment="1">
      <alignment horizontal="center" vertical="center" wrapText="1"/>
    </xf>
    <xf numFmtId="10" fontId="99" fillId="0" borderId="35" xfId="0" applyNumberFormat="1" applyFont="1" applyBorder="1" applyAlignment="1">
      <alignment horizontal="right" vertical="center"/>
    </xf>
    <xf numFmtId="0" fontId="99" fillId="0" borderId="26" xfId="0" applyFont="1" applyBorder="1" applyAlignment="1">
      <alignment horizontal="center" vertical="center"/>
    </xf>
    <xf numFmtId="166" fontId="99" fillId="0" borderId="9" xfId="0" applyNumberFormat="1" applyFont="1" applyBorder="1" applyAlignment="1">
      <alignment horizontal="right" vertical="center"/>
    </xf>
    <xf numFmtId="10" fontId="99" fillId="0" borderId="28" xfId="0" applyNumberFormat="1" applyFont="1" applyBorder="1" applyAlignment="1">
      <alignment horizontal="right" vertical="center"/>
    </xf>
    <xf numFmtId="49" fontId="108" fillId="0" borderId="17" xfId="0" applyNumberFormat="1" applyFont="1" applyBorder="1" applyAlignment="1">
      <alignment horizontal="center" vertical="center"/>
    </xf>
    <xf numFmtId="166" fontId="101" fillId="0" borderId="17" xfId="0" applyNumberFormat="1" applyFont="1" applyBorder="1" applyAlignment="1">
      <alignment horizontal="right" vertical="center"/>
    </xf>
    <xf numFmtId="10" fontId="101" fillId="0" borderId="3" xfId="0" applyNumberFormat="1" applyFont="1" applyBorder="1" applyAlignment="1">
      <alignment horizontal="right" vertical="center"/>
    </xf>
    <xf numFmtId="0" fontId="17" fillId="0" borderId="42" xfId="0" applyFont="1" applyBorder="1" applyAlignment="1">
      <alignment horizontal="center" vertical="center"/>
    </xf>
    <xf numFmtId="166" fontId="118" fillId="0" borderId="17" xfId="0" applyNumberFormat="1" applyFont="1" applyBorder="1" applyAlignment="1">
      <alignment horizontal="right" vertical="center"/>
    </xf>
    <xf numFmtId="166" fontId="105" fillId="0" borderId="12" xfId="0" applyNumberFormat="1" applyFont="1" applyFill="1" applyBorder="1" applyAlignment="1">
      <alignment horizontal="right" vertical="center"/>
    </xf>
    <xf numFmtId="0" fontId="17" fillId="0" borderId="42" xfId="0" applyFont="1" applyBorder="1" applyAlignment="1">
      <alignment horizontal="center" vertical="center"/>
    </xf>
    <xf numFmtId="7" fontId="5" fillId="0" borderId="17" xfId="42" applyBorder="1">
      <alignment vertical="center" wrapText="1"/>
      <protection/>
    </xf>
    <xf numFmtId="10" fontId="101" fillId="0" borderId="22" xfId="42" applyNumberFormat="1" applyFont="1" applyBorder="1" applyAlignment="1">
      <alignment horizontal="right" vertical="center" wrapText="1"/>
      <protection/>
    </xf>
    <xf numFmtId="7" fontId="101" fillId="0" borderId="37" xfId="42" applyFont="1" applyBorder="1">
      <alignment vertical="center" wrapText="1"/>
      <protection/>
    </xf>
    <xf numFmtId="49" fontId="101" fillId="0" borderId="20" xfId="42" applyNumberFormat="1" applyFont="1" applyBorder="1">
      <alignment vertical="center" wrapText="1"/>
      <protection/>
    </xf>
    <xf numFmtId="10" fontId="101" fillId="0" borderId="22" xfId="0" applyNumberFormat="1" applyFont="1" applyBorder="1" applyAlignment="1">
      <alignment vertical="center" wrapText="1"/>
    </xf>
    <xf numFmtId="7" fontId="4" fillId="0" borderId="18" xfId="0" applyNumberFormat="1" applyFont="1" applyBorder="1" applyAlignment="1">
      <alignment horizontal="right" vertical="center"/>
    </xf>
    <xf numFmtId="10" fontId="101" fillId="0" borderId="22" xfId="0" applyNumberFormat="1" applyFont="1" applyBorder="1" applyAlignment="1">
      <alignment vertical="center" wrapText="1"/>
    </xf>
    <xf numFmtId="7" fontId="5" fillId="0" borderId="37" xfId="42" applyBorder="1">
      <alignment vertical="center" wrapText="1"/>
      <protection/>
    </xf>
    <xf numFmtId="7" fontId="101" fillId="0" borderId="17" xfId="42" applyFont="1" applyBorder="1" applyAlignment="1">
      <alignment horizontal="left" vertical="center" wrapText="1"/>
      <protection/>
    </xf>
    <xf numFmtId="7" fontId="101" fillId="0" borderId="17" xfId="42" applyFont="1" applyBorder="1">
      <alignment vertical="center" wrapText="1"/>
      <protection/>
    </xf>
    <xf numFmtId="10" fontId="101" fillId="0" borderId="22" xfId="42" applyNumberFormat="1" applyFont="1" applyBorder="1">
      <alignment vertical="center" wrapText="1"/>
      <protection/>
    </xf>
    <xf numFmtId="7" fontId="101" fillId="0" borderId="37" xfId="0" applyNumberFormat="1" applyFont="1" applyBorder="1" applyAlignment="1">
      <alignment vertical="center" wrapText="1"/>
    </xf>
    <xf numFmtId="7" fontId="101" fillId="0" borderId="37" xfId="0" applyNumberFormat="1" applyFont="1" applyBorder="1" applyAlignment="1">
      <alignment vertical="center" wrapText="1"/>
    </xf>
    <xf numFmtId="7" fontId="101" fillId="0" borderId="37" xfId="42" applyFont="1" applyFill="1" applyBorder="1">
      <alignment vertical="center" wrapText="1"/>
      <protection/>
    </xf>
    <xf numFmtId="0" fontId="18" fillId="0" borderId="44" xfId="55" applyNumberFormat="1" applyFont="1" applyBorder="1" applyAlignment="1">
      <alignment horizontal="left" vertical="center" wrapText="1"/>
      <protection/>
    </xf>
    <xf numFmtId="0" fontId="4" fillId="0" borderId="14" xfId="0" applyNumberFormat="1" applyFont="1" applyBorder="1" applyAlignment="1">
      <alignment horizontal="center" vertical="center"/>
    </xf>
    <xf numFmtId="49" fontId="7" fillId="0" borderId="9" xfId="59" applyBorder="1">
      <alignment horizontal="center" vertical="center" wrapText="1"/>
      <protection/>
    </xf>
    <xf numFmtId="49" fontId="4" fillId="0" borderId="9" xfId="59" applyFont="1" applyBorder="1">
      <alignment horizontal="center" vertical="center" wrapText="1"/>
      <protection/>
    </xf>
    <xf numFmtId="49" fontId="4" fillId="0" borderId="9" xfId="59" applyFont="1" applyBorder="1" applyAlignment="1">
      <alignment horizontal="left" vertical="center" wrapText="1"/>
      <protection/>
    </xf>
    <xf numFmtId="166" fontId="105" fillId="0" borderId="9" xfId="0" applyNumberFormat="1" applyFont="1" applyBorder="1" applyAlignment="1">
      <alignment horizontal="right" vertical="center"/>
    </xf>
    <xf numFmtId="166" fontId="20" fillId="0" borderId="9" xfId="0" applyNumberFormat="1" applyFont="1" applyBorder="1" applyAlignment="1">
      <alignment horizontal="right" vertical="center"/>
    </xf>
    <xf numFmtId="49" fontId="4" fillId="0" borderId="14" xfId="59" applyFont="1" applyBorder="1">
      <alignment horizontal="center" vertical="center" wrapText="1"/>
      <protection/>
    </xf>
    <xf numFmtId="49" fontId="4" fillId="0" borderId="14" xfId="59" applyFont="1" applyBorder="1" applyAlignment="1">
      <alignment horizontal="left" vertical="center" wrapText="1"/>
      <protection/>
    </xf>
    <xf numFmtId="166" fontId="105" fillId="0" borderId="12" xfId="0" applyNumberFormat="1" applyFont="1" applyBorder="1" applyAlignment="1">
      <alignment horizontal="right" vertical="center"/>
    </xf>
    <xf numFmtId="166" fontId="98" fillId="0" borderId="56" xfId="0" applyNumberFormat="1" applyFont="1" applyBorder="1" applyAlignment="1">
      <alignment horizontal="right" vertical="center"/>
    </xf>
    <xf numFmtId="10" fontId="98" fillId="0" borderId="57" xfId="0" applyNumberFormat="1" applyFont="1" applyBorder="1" applyAlignment="1">
      <alignment horizontal="right" vertical="center"/>
    </xf>
    <xf numFmtId="49" fontId="7" fillId="0" borderId="54" xfId="59" applyBorder="1">
      <alignment horizontal="center" vertical="center" wrapText="1"/>
      <protection/>
    </xf>
    <xf numFmtId="49" fontId="99" fillId="0" borderId="36" xfId="0" applyNumberFormat="1" applyFont="1" applyBorder="1" applyAlignment="1">
      <alignment horizontal="center" vertical="center" wrapText="1"/>
    </xf>
    <xf numFmtId="49" fontId="101" fillId="0" borderId="36" xfId="0" applyNumberFormat="1" applyFont="1" applyBorder="1" applyAlignment="1">
      <alignment horizontal="center" vertical="center" wrapText="1"/>
    </xf>
    <xf numFmtId="7" fontId="99" fillId="0" borderId="36" xfId="0" applyNumberFormat="1" applyFont="1" applyBorder="1" applyAlignment="1">
      <alignment vertical="center" wrapText="1"/>
    </xf>
    <xf numFmtId="166" fontId="99" fillId="0" borderId="36" xfId="0" applyNumberFormat="1" applyFont="1" applyBorder="1" applyAlignment="1">
      <alignment horizontal="right" vertical="center"/>
    </xf>
    <xf numFmtId="49" fontId="7" fillId="0" borderId="26" xfId="59" applyBorder="1">
      <alignment horizontal="center" vertical="center" wrapText="1"/>
      <protection/>
    </xf>
    <xf numFmtId="49" fontId="7" fillId="0" borderId="26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0" fontId="105" fillId="0" borderId="28" xfId="0" applyNumberFormat="1" applyFont="1" applyBorder="1" applyAlignment="1">
      <alignment horizontal="right" vertical="center"/>
    </xf>
    <xf numFmtId="0" fontId="4" fillId="0" borderId="58" xfId="0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166" fontId="20" fillId="0" borderId="59" xfId="0" applyNumberFormat="1" applyFont="1" applyBorder="1" applyAlignment="1">
      <alignment horizontal="right" vertical="center"/>
    </xf>
    <xf numFmtId="10" fontId="4" fillId="0" borderId="60" xfId="0" applyNumberFormat="1" applyFont="1" applyBorder="1" applyAlignment="1">
      <alignment horizontal="right" vertical="center"/>
    </xf>
    <xf numFmtId="7" fontId="98" fillId="0" borderId="17" xfId="0" applyNumberFormat="1" applyFont="1" applyBorder="1" applyAlignment="1">
      <alignment vertical="center" wrapText="1"/>
    </xf>
    <xf numFmtId="7" fontId="98" fillId="0" borderId="37" xfId="0" applyNumberFormat="1" applyFont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0" fontId="4" fillId="0" borderId="61" xfId="0" applyNumberFormat="1" applyFont="1" applyBorder="1" applyAlignment="1">
      <alignment horizontal="right" vertical="center"/>
    </xf>
    <xf numFmtId="166" fontId="25" fillId="0" borderId="19" xfId="0" applyNumberFormat="1" applyFont="1" applyFill="1" applyBorder="1" applyAlignment="1">
      <alignment horizontal="right" vertical="center"/>
    </xf>
    <xf numFmtId="166" fontId="20" fillId="0" borderId="12" xfId="0" applyNumberFormat="1" applyFont="1" applyFill="1" applyBorder="1" applyAlignment="1">
      <alignment horizontal="right" vertical="center"/>
    </xf>
    <xf numFmtId="166" fontId="28" fillId="0" borderId="9" xfId="0" applyNumberFormat="1" applyFont="1" applyFill="1" applyBorder="1" applyAlignment="1">
      <alignment horizontal="right" vertical="center"/>
    </xf>
    <xf numFmtId="166" fontId="25" fillId="0" borderId="14" xfId="0" applyNumberFormat="1" applyFont="1" applyFill="1" applyBorder="1" applyAlignment="1">
      <alignment horizontal="right" vertical="center"/>
    </xf>
    <xf numFmtId="0" fontId="17" fillId="0" borderId="54" xfId="0" applyFont="1" applyBorder="1" applyAlignment="1">
      <alignment horizontal="center" vertical="center"/>
    </xf>
    <xf numFmtId="166" fontId="105" fillId="0" borderId="36" xfId="0" applyNumberFormat="1" applyFont="1" applyFill="1" applyBorder="1" applyAlignment="1">
      <alignment horizontal="right" vertical="center"/>
    </xf>
    <xf numFmtId="10" fontId="105" fillId="0" borderId="55" xfId="0" applyNumberFormat="1" applyFont="1" applyBorder="1" applyAlignment="1">
      <alignment horizontal="right" vertical="center"/>
    </xf>
    <xf numFmtId="0" fontId="27" fillId="0" borderId="44" xfId="0" applyFont="1" applyBorder="1" applyAlignment="1" quotePrefix="1">
      <alignment horizontal="center" vertical="center"/>
    </xf>
    <xf numFmtId="0" fontId="3" fillId="0" borderId="44" xfId="0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7" fontId="4" fillId="0" borderId="59" xfId="0" applyNumberFormat="1" applyFont="1" applyBorder="1" applyAlignment="1">
      <alignment horizontal="right" vertical="center"/>
    </xf>
    <xf numFmtId="10" fontId="4" fillId="0" borderId="9" xfId="59" applyNumberFormat="1" applyFont="1" applyBorder="1" applyAlignment="1">
      <alignment horizontal="right" vertical="center" wrapText="1"/>
      <protection/>
    </xf>
    <xf numFmtId="49" fontId="7" fillId="0" borderId="14" xfId="59" applyBorder="1">
      <alignment horizontal="center" vertical="center" wrapText="1"/>
      <protection/>
    </xf>
    <xf numFmtId="10" fontId="4" fillId="0" borderId="14" xfId="59" applyNumberFormat="1" applyFont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9" fontId="7" fillId="0" borderId="0" xfId="59" applyBorder="1">
      <alignment horizontal="center" vertical="center" wrapText="1"/>
      <protection/>
    </xf>
    <xf numFmtId="49" fontId="4" fillId="0" borderId="0" xfId="59" applyFont="1" applyBorder="1">
      <alignment horizontal="center" vertical="center" wrapText="1"/>
      <protection/>
    </xf>
    <xf numFmtId="166" fontId="4" fillId="0" borderId="0" xfId="59" applyNumberFormat="1" applyFont="1" applyBorder="1" applyAlignment="1">
      <alignment horizontal="right" vertical="center" wrapText="1"/>
      <protection/>
    </xf>
    <xf numFmtId="10" fontId="4" fillId="0" borderId="0" xfId="59" applyNumberFormat="1" applyFont="1" applyBorder="1" applyAlignment="1">
      <alignment horizontal="right" vertical="center" wrapText="1"/>
      <protection/>
    </xf>
    <xf numFmtId="166" fontId="4" fillId="0" borderId="9" xfId="59" applyNumberFormat="1" applyFont="1" applyBorder="1" applyAlignment="1">
      <alignment horizontal="right" vertical="center" wrapText="1"/>
      <protection/>
    </xf>
    <xf numFmtId="0" fontId="119" fillId="0" borderId="9" xfId="0" applyFont="1" applyFill="1" applyBorder="1" applyAlignment="1">
      <alignment vertical="center" wrapText="1"/>
    </xf>
    <xf numFmtId="7" fontId="18" fillId="0" borderId="29" xfId="0" applyNumberFormat="1" applyFont="1" applyFill="1" applyBorder="1" applyAlignment="1">
      <alignment horizontal="right" vertical="center"/>
    </xf>
    <xf numFmtId="7" fontId="30" fillId="0" borderId="29" xfId="0" applyNumberFormat="1" applyFont="1" applyFill="1" applyBorder="1" applyAlignment="1">
      <alignment vertical="center" wrapText="1"/>
    </xf>
    <xf numFmtId="7" fontId="18" fillId="0" borderId="29" xfId="0" applyNumberFormat="1" applyFont="1" applyFill="1" applyBorder="1" applyAlignment="1">
      <alignment vertical="center" wrapText="1"/>
    </xf>
    <xf numFmtId="7" fontId="3" fillId="0" borderId="12" xfId="0" applyNumberFormat="1" applyFont="1" applyFill="1" applyBorder="1" applyAlignment="1">
      <alignment horizontal="right" vertical="center"/>
    </xf>
    <xf numFmtId="7" fontId="18" fillId="0" borderId="9" xfId="0" applyNumberFormat="1" applyFont="1" applyFill="1" applyBorder="1" applyAlignment="1">
      <alignment vertical="center" wrapText="1"/>
    </xf>
    <xf numFmtId="7" fontId="3" fillId="0" borderId="14" xfId="0" applyNumberFormat="1" applyFont="1" applyFill="1" applyBorder="1" applyAlignment="1">
      <alignment horizontal="right" vertical="center"/>
    </xf>
    <xf numFmtId="166" fontId="101" fillId="0" borderId="34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 horizontal="right" vertical="center"/>
    </xf>
    <xf numFmtId="166" fontId="118" fillId="0" borderId="17" xfId="0" applyNumberFormat="1" applyFont="1" applyFill="1" applyBorder="1" applyAlignment="1">
      <alignment horizontal="right" vertical="center"/>
    </xf>
    <xf numFmtId="49" fontId="3" fillId="0" borderId="62" xfId="0" applyNumberFormat="1" applyFont="1" applyBorder="1" applyAlignment="1">
      <alignment horizontal="center" vertical="center"/>
    </xf>
    <xf numFmtId="7" fontId="4" fillId="0" borderId="62" xfId="0" applyNumberFormat="1" applyFont="1" applyBorder="1" applyAlignment="1">
      <alignment horizontal="right" vertical="center"/>
    </xf>
    <xf numFmtId="7" fontId="4" fillId="0" borderId="33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49" fontId="101" fillId="0" borderId="13" xfId="0" applyNumberFormat="1" applyFont="1" applyBorder="1" applyAlignment="1">
      <alignment horizontal="center" vertical="center" wrapText="1"/>
    </xf>
    <xf numFmtId="7" fontId="101" fillId="0" borderId="21" xfId="42" applyFont="1" applyBorder="1">
      <alignment vertical="center" wrapText="1"/>
      <protection/>
    </xf>
    <xf numFmtId="7" fontId="101" fillId="0" borderId="34" xfId="0" applyNumberFormat="1" applyFont="1" applyBorder="1" applyAlignment="1">
      <alignment vertical="center" wrapText="1"/>
    </xf>
    <xf numFmtId="49" fontId="4" fillId="0" borderId="14" xfId="59" applyFont="1" applyBorder="1">
      <alignment horizontal="center" vertical="center" wrapText="1"/>
      <protection/>
    </xf>
    <xf numFmtId="49" fontId="4" fillId="0" borderId="14" xfId="59" applyFont="1" applyBorder="1" applyAlignment="1">
      <alignment horizontal="left" vertical="center" wrapText="1"/>
      <protection/>
    </xf>
    <xf numFmtId="0" fontId="99" fillId="0" borderId="15" xfId="0" applyFont="1" applyBorder="1" applyAlignment="1" quotePrefix="1">
      <alignment horizontal="center" vertical="center"/>
    </xf>
    <xf numFmtId="0" fontId="96" fillId="0" borderId="0" xfId="0" applyFont="1" applyBorder="1" applyAlignment="1">
      <alignment vertical="center"/>
    </xf>
    <xf numFmtId="7" fontId="3" fillId="0" borderId="9" xfId="55" applyFill="1">
      <alignment horizontal="right" vertical="center"/>
      <protection/>
    </xf>
    <xf numFmtId="0" fontId="4" fillId="0" borderId="9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/>
    </xf>
    <xf numFmtId="8" fontId="37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4" fillId="0" borderId="63" xfId="0" applyFont="1" applyBorder="1" applyAlignment="1">
      <alignment/>
    </xf>
    <xf numFmtId="0" fontId="24" fillId="0" borderId="64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9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8" fontId="99" fillId="0" borderId="13" xfId="0" applyNumberFormat="1" applyFont="1" applyBorder="1" applyAlignment="1">
      <alignment horizontal="center" vertical="center"/>
    </xf>
    <xf numFmtId="8" fontId="101" fillId="0" borderId="9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8" fontId="101" fillId="0" borderId="12" xfId="0" applyNumberFormat="1" applyFont="1" applyBorder="1" applyAlignment="1">
      <alignment horizontal="center" vertical="center" wrapText="1"/>
    </xf>
    <xf numFmtId="7" fontId="99" fillId="0" borderId="12" xfId="0" applyNumberFormat="1" applyFont="1" applyBorder="1" applyAlignment="1">
      <alignment horizontal="right" vertical="center" wrapText="1"/>
    </xf>
    <xf numFmtId="7" fontId="101" fillId="0" borderId="17" xfId="0" applyNumberFormat="1" applyFont="1" applyBorder="1" applyAlignment="1">
      <alignment horizontal="right" vertical="center" wrapText="1"/>
    </xf>
    <xf numFmtId="8" fontId="101" fillId="0" borderId="14" xfId="0" applyNumberFormat="1" applyFont="1" applyBorder="1" applyAlignment="1">
      <alignment horizontal="center" vertical="center" wrapText="1"/>
    </xf>
    <xf numFmtId="49" fontId="101" fillId="0" borderId="14" xfId="0" applyNumberFormat="1" applyFont="1" applyBorder="1" applyAlignment="1">
      <alignment horizontal="center" vertical="center" wrapText="1"/>
    </xf>
    <xf numFmtId="7" fontId="101" fillId="0" borderId="34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center" wrapText="1"/>
    </xf>
    <xf numFmtId="7" fontId="8" fillId="0" borderId="0" xfId="0" applyNumberFormat="1" applyFont="1" applyBorder="1" applyAlignment="1">
      <alignment horizontal="center" vertical="center" wrapText="1"/>
    </xf>
    <xf numFmtId="0" fontId="101" fillId="0" borderId="40" xfId="0" applyFont="1" applyBorder="1" applyAlignment="1">
      <alignment horizontal="left" vertical="center" wrapText="1"/>
    </xf>
    <xf numFmtId="7" fontId="101" fillId="0" borderId="40" xfId="0" applyNumberFormat="1" applyFont="1" applyBorder="1" applyAlignment="1">
      <alignment vertical="center" wrapText="1"/>
    </xf>
    <xf numFmtId="10" fontId="101" fillId="0" borderId="40" xfId="0" applyNumberFormat="1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20" fillId="0" borderId="9" xfId="0" applyFont="1" applyBorder="1" applyAlignment="1">
      <alignment horizontal="left" vertical="center" wrapText="1"/>
    </xf>
    <xf numFmtId="4" fontId="20" fillId="0" borderId="14" xfId="0" applyNumberFormat="1" applyFont="1" applyFill="1" applyBorder="1" applyAlignment="1">
      <alignment horizontal="left" vertical="center" wrapText="1"/>
    </xf>
    <xf numFmtId="7" fontId="4" fillId="0" borderId="14" xfId="57" applyFont="1" applyBorder="1">
      <alignment horizontal="right" vertical="center"/>
      <protection/>
    </xf>
    <xf numFmtId="7" fontId="4" fillId="0" borderId="14" xfId="57" applyFont="1" applyFill="1" applyBorder="1">
      <alignment horizontal="right" vertical="center"/>
      <protection/>
    </xf>
    <xf numFmtId="7" fontId="4" fillId="0" borderId="14" xfId="55" applyFont="1" applyBorder="1">
      <alignment horizontal="right" vertical="center"/>
      <protection/>
    </xf>
    <xf numFmtId="0" fontId="0" fillId="0" borderId="14" xfId="0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49" fontId="101" fillId="0" borderId="9" xfId="0" applyNumberFormat="1" applyFont="1" applyBorder="1" applyAlignment="1">
      <alignment horizontal="center" vertical="center"/>
    </xf>
    <xf numFmtId="49" fontId="102" fillId="0" borderId="9" xfId="0" applyNumberFormat="1" applyFont="1" applyBorder="1" applyAlignment="1">
      <alignment horizontal="center" vertical="center"/>
    </xf>
    <xf numFmtId="49" fontId="101" fillId="0" borderId="12" xfId="0" applyNumberFormat="1" applyFont="1" applyBorder="1" applyAlignment="1">
      <alignment horizontal="center" vertical="center"/>
    </xf>
    <xf numFmtId="0" fontId="99" fillId="0" borderId="12" xfId="0" applyNumberFormat="1" applyFont="1" applyBorder="1" applyAlignment="1">
      <alignment horizontal="center" vertical="center"/>
    </xf>
    <xf numFmtId="7" fontId="99" fillId="0" borderId="12" xfId="57" applyFont="1" applyBorder="1">
      <alignment horizontal="right" vertical="center"/>
      <protection/>
    </xf>
    <xf numFmtId="7" fontId="99" fillId="0" borderId="12" xfId="55" applyFont="1" applyBorder="1">
      <alignment horizontal="right" vertical="center"/>
      <protection/>
    </xf>
    <xf numFmtId="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7" fontId="4" fillId="0" borderId="0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0" fontId="117" fillId="0" borderId="65" xfId="0" applyNumberFormat="1" applyFont="1" applyBorder="1" applyAlignment="1">
      <alignment vertical="center"/>
    </xf>
    <xf numFmtId="0" fontId="3" fillId="0" borderId="44" xfId="59" applyNumberFormat="1" applyFont="1" applyBorder="1">
      <alignment horizontal="center" vertical="center" wrapText="1"/>
      <protection/>
    </xf>
    <xf numFmtId="0" fontId="18" fillId="0" borderId="44" xfId="59" applyNumberFormat="1" applyFont="1" applyBorder="1" applyAlignment="1">
      <alignment horizontal="left" vertical="center" wrapText="1"/>
      <protection/>
    </xf>
    <xf numFmtId="0" fontId="3" fillId="0" borderId="9" xfId="59" applyNumberFormat="1" applyFont="1" applyBorder="1">
      <alignment horizontal="center" vertical="center" wrapText="1"/>
      <protection/>
    </xf>
    <xf numFmtId="0" fontId="18" fillId="0" borderId="9" xfId="59" applyNumberFormat="1" applyFont="1" applyBorder="1" applyAlignment="1">
      <alignment horizontal="left" vertical="center" wrapText="1"/>
      <protection/>
    </xf>
    <xf numFmtId="0" fontId="3" fillId="0" borderId="44" xfId="55" applyNumberFormat="1" applyBorder="1" applyAlignment="1">
      <alignment horizontal="center" vertical="center"/>
      <protection/>
    </xf>
    <xf numFmtId="49" fontId="20" fillId="0" borderId="19" xfId="0" applyNumberFormat="1" applyFont="1" applyFill="1" applyBorder="1" applyAlignment="1">
      <alignment horizontal="left" vertical="center" wrapText="1"/>
    </xf>
    <xf numFmtId="166" fontId="4" fillId="0" borderId="9" xfId="58" applyNumberFormat="1" applyFont="1" applyFill="1">
      <alignment horizontal="right" vertical="center"/>
      <protection/>
    </xf>
    <xf numFmtId="49" fontId="101" fillId="0" borderId="16" xfId="42" applyNumberFormat="1" applyFont="1" applyBorder="1" applyAlignment="1" quotePrefix="1">
      <alignment horizontal="center" vertical="center" wrapText="1"/>
      <protection/>
    </xf>
    <xf numFmtId="7" fontId="4" fillId="0" borderId="9" xfId="55" applyFont="1" applyFill="1">
      <alignment horizontal="right" vertical="center"/>
      <protection/>
    </xf>
    <xf numFmtId="7" fontId="99" fillId="0" borderId="25" xfId="0" applyNumberFormat="1" applyFont="1" applyBorder="1" applyAlignment="1">
      <alignment vertical="center" wrapText="1"/>
    </xf>
    <xf numFmtId="7" fontId="111" fillId="0" borderId="66" xfId="0" applyNumberFormat="1" applyFont="1" applyBorder="1" applyAlignment="1">
      <alignment horizontal="right" vertical="center" wrapText="1"/>
    </xf>
    <xf numFmtId="7" fontId="111" fillId="0" borderId="67" xfId="0" applyNumberFormat="1" applyFont="1" applyBorder="1" applyAlignment="1">
      <alignment horizontal="right" vertical="center" wrapText="1"/>
    </xf>
    <xf numFmtId="10" fontId="111" fillId="0" borderId="66" xfId="0" applyNumberFormat="1" applyFont="1" applyBorder="1" applyAlignment="1">
      <alignment horizontal="right" vertical="center" wrapText="1"/>
    </xf>
    <xf numFmtId="10" fontId="111" fillId="0" borderId="67" xfId="0" applyNumberFormat="1" applyFont="1" applyBorder="1" applyAlignment="1">
      <alignment horizontal="right" vertical="center" wrapText="1"/>
    </xf>
    <xf numFmtId="0" fontId="98" fillId="0" borderId="0" xfId="0" applyFont="1" applyFill="1" applyAlignment="1">
      <alignment horizontal="center" wrapText="1"/>
    </xf>
    <xf numFmtId="0" fontId="106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7" fontId="109" fillId="0" borderId="0" xfId="0" applyNumberFormat="1" applyFont="1" applyFill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left" vertical="center"/>
    </xf>
    <xf numFmtId="49" fontId="4" fillId="0" borderId="72" xfId="0" applyNumberFormat="1" applyFont="1" applyBorder="1" applyAlignment="1">
      <alignment horizontal="left" vertical="center"/>
    </xf>
    <xf numFmtId="0" fontId="121" fillId="0" borderId="73" xfId="0" applyFont="1" applyBorder="1" applyAlignment="1">
      <alignment horizontal="center" vertical="center"/>
    </xf>
    <xf numFmtId="0" fontId="121" fillId="0" borderId="74" xfId="0" applyFont="1" applyBorder="1" applyAlignment="1">
      <alignment horizontal="center" vertical="center"/>
    </xf>
    <xf numFmtId="0" fontId="121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0" fontId="112" fillId="0" borderId="29" xfId="0" applyFont="1" applyBorder="1" applyAlignment="1">
      <alignment horizontal="center" vertical="center"/>
    </xf>
    <xf numFmtId="0" fontId="112" fillId="0" borderId="23" xfId="0" applyFont="1" applyBorder="1" applyAlignment="1">
      <alignment horizontal="center" vertical="center"/>
    </xf>
    <xf numFmtId="0" fontId="122" fillId="0" borderId="0" xfId="0" applyFont="1" applyFill="1" applyAlignment="1">
      <alignment horizontal="center"/>
    </xf>
    <xf numFmtId="49" fontId="4" fillId="0" borderId="71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72" xfId="0" applyNumberFormat="1" applyFont="1" applyBorder="1" applyAlignment="1">
      <alignment horizontal="left" vertical="center" wrapText="1"/>
    </xf>
    <xf numFmtId="0" fontId="101" fillId="0" borderId="0" xfId="0" applyFont="1" applyFill="1" applyAlignment="1">
      <alignment horizontal="center" vertical="center" wrapText="1"/>
    </xf>
    <xf numFmtId="0" fontId="101" fillId="0" borderId="39" xfId="0" applyFont="1" applyBorder="1" applyAlignment="1">
      <alignment horizontal="center" vertical="center"/>
    </xf>
    <xf numFmtId="0" fontId="101" fillId="0" borderId="79" xfId="0" applyFont="1" applyBorder="1" applyAlignment="1">
      <alignment horizontal="center" vertical="center"/>
    </xf>
    <xf numFmtId="0" fontId="101" fillId="0" borderId="80" xfId="0" applyFont="1" applyBorder="1" applyAlignment="1">
      <alignment horizontal="center" vertical="center"/>
    </xf>
    <xf numFmtId="7" fontId="101" fillId="0" borderId="0" xfId="0" applyNumberFormat="1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101" fillId="0" borderId="20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/>
    </xf>
    <xf numFmtId="0" fontId="101" fillId="0" borderId="37" xfId="0" applyFont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ział-kwota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aragraf-kwota" xfId="55"/>
    <cellStyle name="Percent" xfId="56"/>
    <cellStyle name="rozdział-kwota" xfId="57"/>
    <cellStyle name="rozdział-procent" xfId="58"/>
    <cellStyle name="rozdział-teks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5"/>
  <sheetViews>
    <sheetView zoomScalePageLayoutView="0" workbookViewId="0" topLeftCell="A181">
      <selection activeCell="A151" sqref="A151:IV152"/>
    </sheetView>
  </sheetViews>
  <sheetFormatPr defaultColWidth="8.796875" defaultRowHeight="14.25"/>
  <cols>
    <col min="1" max="1" width="3.3984375" style="4" customWidth="1"/>
    <col min="2" max="2" width="4.19921875" style="1" customWidth="1"/>
    <col min="3" max="3" width="6.59765625" style="1" customWidth="1"/>
    <col min="4" max="4" width="6.8984375" style="1" customWidth="1"/>
    <col min="5" max="5" width="56" style="1" customWidth="1"/>
    <col min="6" max="6" width="18" style="1" customWidth="1"/>
    <col min="7" max="7" width="18" style="4" customWidth="1"/>
    <col min="8" max="8" width="10.09765625" style="4" customWidth="1"/>
    <col min="9" max="9" width="0.40625" style="4" customWidth="1"/>
    <col min="10" max="16384" width="9" style="4" customWidth="1"/>
  </cols>
  <sheetData>
    <row r="1" spans="3:7" ht="20.25" customHeight="1">
      <c r="C1" s="2"/>
      <c r="G1" s="3" t="s">
        <v>0</v>
      </c>
    </row>
    <row r="2" spans="3:7" ht="15" customHeight="1">
      <c r="C2" s="2"/>
      <c r="G2" s="3"/>
    </row>
    <row r="3" ht="21" customHeight="1">
      <c r="E3" s="262" t="s">
        <v>498</v>
      </c>
    </row>
    <row r="4" ht="15" customHeight="1"/>
    <row r="5" spans="2:8" ht="32.25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9" t="s">
        <v>7</v>
      </c>
    </row>
    <row r="6" spans="2:8" ht="22.5" customHeight="1" thickBot="1">
      <c r="B6" s="318" t="s">
        <v>8</v>
      </c>
      <c r="C6" s="319"/>
      <c r="D6" s="320"/>
      <c r="E6" s="285" t="s">
        <v>9</v>
      </c>
      <c r="F6" s="321">
        <f>F7+F9</f>
        <v>713497.95</v>
      </c>
      <c r="G6" s="321">
        <f>G7+G9</f>
        <v>720997.73</v>
      </c>
      <c r="H6" s="322">
        <f>G6/F6</f>
        <v>1.0105112845804252</v>
      </c>
    </row>
    <row r="7" spans="2:8" ht="19.5" customHeight="1">
      <c r="B7" s="10"/>
      <c r="C7" s="337" t="s">
        <v>10</v>
      </c>
      <c r="D7" s="338"/>
      <c r="E7" s="301" t="s">
        <v>11</v>
      </c>
      <c r="F7" s="339">
        <f>SUM(F8:F8)</f>
        <v>0</v>
      </c>
      <c r="G7" s="339">
        <f>SUM(G8:G8)</f>
        <v>4357.6</v>
      </c>
      <c r="H7" s="340">
        <v>0</v>
      </c>
    </row>
    <row r="8" spans="2:8" ht="19.5" customHeight="1">
      <c r="B8" s="10"/>
      <c r="C8" s="11"/>
      <c r="D8" s="210" t="s">
        <v>12</v>
      </c>
      <c r="E8" s="19" t="s">
        <v>13</v>
      </c>
      <c r="F8" s="241">
        <v>0</v>
      </c>
      <c r="G8" s="241">
        <v>4357.6</v>
      </c>
      <c r="H8" s="316">
        <v>0</v>
      </c>
    </row>
    <row r="9" spans="2:8" ht="19.5" customHeight="1">
      <c r="B9" s="12"/>
      <c r="C9" s="341" t="s">
        <v>14</v>
      </c>
      <c r="D9" s="342"/>
      <c r="E9" s="288" t="s">
        <v>15</v>
      </c>
      <c r="F9" s="343">
        <f>F10+F11</f>
        <v>713497.95</v>
      </c>
      <c r="G9" s="343">
        <f>G10+G11</f>
        <v>716640.13</v>
      </c>
      <c r="H9" s="340">
        <f aca="true" t="shared" si="0" ref="H9:H16">G9/F9</f>
        <v>1.0044039089390517</v>
      </c>
    </row>
    <row r="10" spans="2:8" ht="19.5" customHeight="1">
      <c r="B10" s="16"/>
      <c r="C10" s="679"/>
      <c r="D10" s="244" t="s">
        <v>394</v>
      </c>
      <c r="E10" s="37" t="s">
        <v>395</v>
      </c>
      <c r="F10" s="241">
        <v>0</v>
      </c>
      <c r="G10" s="442">
        <v>3142.18</v>
      </c>
      <c r="H10" s="316">
        <v>0</v>
      </c>
    </row>
    <row r="11" spans="2:8" ht="27" customHeight="1" thickBot="1">
      <c r="B11" s="16"/>
      <c r="C11" s="17"/>
      <c r="D11" s="18">
        <v>2010</v>
      </c>
      <c r="E11" s="19" t="s">
        <v>16</v>
      </c>
      <c r="F11" s="20">
        <v>713497.95</v>
      </c>
      <c r="G11" s="20">
        <v>713497.95</v>
      </c>
      <c r="H11" s="21">
        <f t="shared" si="0"/>
        <v>1</v>
      </c>
    </row>
    <row r="12" spans="2:8" ht="22.5" customHeight="1" thickBot="1">
      <c r="B12" s="323" t="s">
        <v>17</v>
      </c>
      <c r="C12" s="324"/>
      <c r="D12" s="325"/>
      <c r="E12" s="326" t="s">
        <v>18</v>
      </c>
      <c r="F12" s="326">
        <f>F13</f>
        <v>8000</v>
      </c>
      <c r="G12" s="326">
        <f>G13</f>
        <v>8361.47</v>
      </c>
      <c r="H12" s="599">
        <f t="shared" si="0"/>
        <v>1.0451837499999999</v>
      </c>
    </row>
    <row r="13" spans="2:8" ht="19.5" customHeight="1">
      <c r="B13" s="24"/>
      <c r="C13" s="344" t="s">
        <v>19</v>
      </c>
      <c r="D13" s="299"/>
      <c r="E13" s="301" t="s">
        <v>20</v>
      </c>
      <c r="F13" s="339">
        <f>F14</f>
        <v>8000</v>
      </c>
      <c r="G13" s="339">
        <f>G14</f>
        <v>8361.47</v>
      </c>
      <c r="H13" s="345">
        <f t="shared" si="0"/>
        <v>1.0451837499999999</v>
      </c>
    </row>
    <row r="14" spans="2:8" ht="42.75" customHeight="1" thickBot="1">
      <c r="B14" s="25"/>
      <c r="C14" s="26"/>
      <c r="D14" s="27" t="s">
        <v>21</v>
      </c>
      <c r="E14" s="19" t="s">
        <v>22</v>
      </c>
      <c r="F14" s="20">
        <v>8000</v>
      </c>
      <c r="G14" s="20">
        <v>8361.47</v>
      </c>
      <c r="H14" s="21">
        <f t="shared" si="0"/>
        <v>1.0451837499999999</v>
      </c>
    </row>
    <row r="15" spans="2:8" ht="22.5" customHeight="1" thickBot="1">
      <c r="B15" s="276" t="s">
        <v>147</v>
      </c>
      <c r="C15" s="277"/>
      <c r="D15" s="277"/>
      <c r="E15" s="278" t="s">
        <v>148</v>
      </c>
      <c r="F15" s="437">
        <f>F16</f>
        <v>265000</v>
      </c>
      <c r="G15" s="437">
        <f>G16</f>
        <v>261519.16</v>
      </c>
      <c r="H15" s="322">
        <f t="shared" si="0"/>
        <v>0.9868647547169811</v>
      </c>
    </row>
    <row r="16" spans="2:8" ht="19.5" customHeight="1">
      <c r="B16" s="434"/>
      <c r="C16" s="438" t="s">
        <v>152</v>
      </c>
      <c r="D16" s="351"/>
      <c r="E16" s="352" t="s">
        <v>153</v>
      </c>
      <c r="F16" s="439">
        <f>SUM(F17:F19)</f>
        <v>265000</v>
      </c>
      <c r="G16" s="439">
        <f>SUM(G17:G19)</f>
        <v>261519.16</v>
      </c>
      <c r="H16" s="345">
        <f t="shared" si="0"/>
        <v>0.9868647547169811</v>
      </c>
    </row>
    <row r="17" spans="2:8" ht="19.5" customHeight="1">
      <c r="B17" s="434"/>
      <c r="C17" s="438"/>
      <c r="D17" s="473" t="s">
        <v>439</v>
      </c>
      <c r="E17" s="62" t="s">
        <v>440</v>
      </c>
      <c r="F17" s="261">
        <v>0</v>
      </c>
      <c r="G17" s="38">
        <v>2824.39</v>
      </c>
      <c r="H17" s="316">
        <v>0</v>
      </c>
    </row>
    <row r="18" spans="2:8" ht="28.5" customHeight="1">
      <c r="B18" s="434"/>
      <c r="C18" s="438"/>
      <c r="D18" s="244">
        <v>2710</v>
      </c>
      <c r="E18" s="37" t="s">
        <v>493</v>
      </c>
      <c r="F18" s="528">
        <v>165000</v>
      </c>
      <c r="G18" s="38">
        <v>164998.77</v>
      </c>
      <c r="H18" s="316">
        <f>G18/F18</f>
        <v>0.9999925454545454</v>
      </c>
    </row>
    <row r="19" spans="2:10" ht="28.5" customHeight="1" thickBot="1">
      <c r="B19" s="435"/>
      <c r="C19" s="436"/>
      <c r="D19" s="440">
        <v>6300</v>
      </c>
      <c r="E19" s="62" t="s">
        <v>421</v>
      </c>
      <c r="F19" s="441">
        <v>100000</v>
      </c>
      <c r="G19" s="38">
        <v>93696</v>
      </c>
      <c r="H19" s="21">
        <f>G19/F19</f>
        <v>0.93696</v>
      </c>
      <c r="J19" s="111"/>
    </row>
    <row r="20" spans="2:8" ht="22.5" customHeight="1" thickBot="1">
      <c r="B20" s="736">
        <v>630</v>
      </c>
      <c r="C20" s="600"/>
      <c r="D20" s="593"/>
      <c r="E20" s="601" t="s">
        <v>424</v>
      </c>
      <c r="F20" s="602">
        <f>F21</f>
        <v>25000</v>
      </c>
      <c r="G20" s="602">
        <f>G21</f>
        <v>25000</v>
      </c>
      <c r="H20" s="603">
        <v>1</v>
      </c>
    </row>
    <row r="21" spans="2:8" ht="18" customHeight="1">
      <c r="B21" s="521"/>
      <c r="C21" s="524" t="s">
        <v>436</v>
      </c>
      <c r="D21" s="519"/>
      <c r="E21" s="525" t="s">
        <v>15</v>
      </c>
      <c r="F21" s="529">
        <f>F22</f>
        <v>25000</v>
      </c>
      <c r="G21" s="529">
        <f>G22</f>
        <v>25000</v>
      </c>
      <c r="H21" s="545">
        <v>1</v>
      </c>
    </row>
    <row r="22" spans="2:8" ht="28.5" customHeight="1" thickBot="1">
      <c r="B22" s="521"/>
      <c r="C22" s="519"/>
      <c r="D22" s="527" t="s">
        <v>318</v>
      </c>
      <c r="E22" s="526" t="s">
        <v>314</v>
      </c>
      <c r="F22" s="528">
        <v>25000</v>
      </c>
      <c r="G22" s="543">
        <v>25000</v>
      </c>
      <c r="H22" s="544">
        <v>1</v>
      </c>
    </row>
    <row r="23" spans="2:8" ht="22.5" customHeight="1" thickBot="1">
      <c r="B23" s="323" t="s">
        <v>23</v>
      </c>
      <c r="C23" s="324"/>
      <c r="D23" s="325"/>
      <c r="E23" s="326" t="s">
        <v>24</v>
      </c>
      <c r="F23" s="326">
        <f>F24</f>
        <v>292000</v>
      </c>
      <c r="G23" s="326">
        <f>G24</f>
        <v>283727</v>
      </c>
      <c r="H23" s="599">
        <f>G23/F23</f>
        <v>0.9716678082191781</v>
      </c>
    </row>
    <row r="24" spans="2:8" ht="21" customHeight="1">
      <c r="B24" s="24"/>
      <c r="C24" s="346" t="s">
        <v>25</v>
      </c>
      <c r="D24" s="299"/>
      <c r="E24" s="301" t="s">
        <v>26</v>
      </c>
      <c r="F24" s="339">
        <f>SUM(F25:F29)</f>
        <v>292000</v>
      </c>
      <c r="G24" s="339">
        <f>SUM(G25:G29)</f>
        <v>283727</v>
      </c>
      <c r="H24" s="345">
        <f>G24/F24</f>
        <v>0.9716678082191781</v>
      </c>
    </row>
    <row r="25" spans="2:8" ht="25.5" customHeight="1">
      <c r="B25" s="28"/>
      <c r="C25" s="29"/>
      <c r="D25" s="30" t="s">
        <v>27</v>
      </c>
      <c r="E25" s="13" t="s">
        <v>28</v>
      </c>
      <c r="F25" s="14">
        <v>12000</v>
      </c>
      <c r="G25" s="14">
        <v>12505.21</v>
      </c>
      <c r="H25" s="15">
        <f>G25/F25</f>
        <v>1.0421008333333333</v>
      </c>
    </row>
    <row r="26" spans="2:8" ht="42.75" customHeight="1">
      <c r="B26" s="28"/>
      <c r="C26" s="29"/>
      <c r="D26" s="30" t="s">
        <v>21</v>
      </c>
      <c r="E26" s="13" t="s">
        <v>22</v>
      </c>
      <c r="F26" s="14">
        <v>80000</v>
      </c>
      <c r="G26" s="14">
        <v>81707.83</v>
      </c>
      <c r="H26" s="15">
        <f aca="true" t="shared" si="1" ref="H26:H35">G26/F26</f>
        <v>1.021347875</v>
      </c>
    </row>
    <row r="27" spans="2:8" ht="27" customHeight="1">
      <c r="B27" s="25"/>
      <c r="C27" s="26"/>
      <c r="D27" s="210" t="s">
        <v>399</v>
      </c>
      <c r="E27" s="19" t="s">
        <v>400</v>
      </c>
      <c r="F27" s="20">
        <v>200000</v>
      </c>
      <c r="G27" s="20">
        <v>188845.49</v>
      </c>
      <c r="H27" s="21">
        <f t="shared" si="1"/>
        <v>0.94422745</v>
      </c>
    </row>
    <row r="28" spans="2:8" ht="19.5" customHeight="1">
      <c r="B28" s="25"/>
      <c r="C28" s="26"/>
      <c r="D28" s="31" t="s">
        <v>42</v>
      </c>
      <c r="E28" s="13" t="s">
        <v>43</v>
      </c>
      <c r="F28" s="14">
        <v>0</v>
      </c>
      <c r="G28" s="14">
        <v>660.47</v>
      </c>
      <c r="H28" s="224">
        <v>0</v>
      </c>
    </row>
    <row r="29" spans="2:8" ht="19.5" customHeight="1" thickBot="1">
      <c r="B29" s="28"/>
      <c r="C29" s="28"/>
      <c r="D29" s="244" t="s">
        <v>394</v>
      </c>
      <c r="E29" s="62" t="s">
        <v>395</v>
      </c>
      <c r="F29" s="14">
        <v>0</v>
      </c>
      <c r="G29" s="14">
        <v>8</v>
      </c>
      <c r="H29" s="316">
        <v>0</v>
      </c>
    </row>
    <row r="30" spans="2:8" ht="22.5" customHeight="1" thickBot="1">
      <c r="B30" s="323" t="s">
        <v>31</v>
      </c>
      <c r="C30" s="324"/>
      <c r="D30" s="325"/>
      <c r="E30" s="326" t="s">
        <v>32</v>
      </c>
      <c r="F30" s="326">
        <f>F31+F34</f>
        <v>97356</v>
      </c>
      <c r="G30" s="326">
        <f>G31+G34</f>
        <v>99163.6</v>
      </c>
      <c r="H30" s="599">
        <f t="shared" si="1"/>
        <v>1.0185669090759686</v>
      </c>
    </row>
    <row r="31" spans="2:8" ht="21" customHeight="1">
      <c r="B31" s="24"/>
      <c r="C31" s="346" t="s">
        <v>33</v>
      </c>
      <c r="D31" s="299"/>
      <c r="E31" s="301" t="s">
        <v>34</v>
      </c>
      <c r="F31" s="339">
        <f>F32+F33</f>
        <v>73356</v>
      </c>
      <c r="G31" s="339">
        <f>G32+G33</f>
        <v>73366.85</v>
      </c>
      <c r="H31" s="345">
        <f t="shared" si="1"/>
        <v>1.0001479088281804</v>
      </c>
    </row>
    <row r="32" spans="2:8" ht="28.5" customHeight="1">
      <c r="B32" s="28"/>
      <c r="C32" s="29"/>
      <c r="D32" s="30" t="s">
        <v>35</v>
      </c>
      <c r="E32" s="13" t="s">
        <v>16</v>
      </c>
      <c r="F32" s="14">
        <v>73356</v>
      </c>
      <c r="G32" s="14">
        <v>73356</v>
      </c>
      <c r="H32" s="15">
        <f t="shared" si="1"/>
        <v>1</v>
      </c>
    </row>
    <row r="33" spans="2:8" ht="28.5" customHeight="1">
      <c r="B33" s="245"/>
      <c r="C33" s="246"/>
      <c r="D33" s="30" t="s">
        <v>36</v>
      </c>
      <c r="E33" s="13" t="s">
        <v>37</v>
      </c>
      <c r="F33" s="66">
        <v>0</v>
      </c>
      <c r="G33" s="66">
        <v>10.85</v>
      </c>
      <c r="H33" s="15">
        <v>0</v>
      </c>
    </row>
    <row r="34" spans="2:8" ht="19.5" customHeight="1">
      <c r="B34" s="33"/>
      <c r="C34" s="347" t="s">
        <v>38</v>
      </c>
      <c r="D34" s="287"/>
      <c r="E34" s="288" t="s">
        <v>39</v>
      </c>
      <c r="F34" s="343">
        <f>SUM(F35:F38)</f>
        <v>24000</v>
      </c>
      <c r="G34" s="343">
        <f>SUM(G35:G38)</f>
        <v>25796.75</v>
      </c>
      <c r="H34" s="340">
        <f t="shared" si="1"/>
        <v>1.0748645833333332</v>
      </c>
    </row>
    <row r="35" spans="2:8" ht="18" customHeight="1">
      <c r="B35" s="33"/>
      <c r="C35" s="36"/>
      <c r="D35" s="31" t="s">
        <v>41</v>
      </c>
      <c r="E35" s="13" t="s">
        <v>323</v>
      </c>
      <c r="F35" s="14">
        <v>6000</v>
      </c>
      <c r="G35" s="14">
        <v>6000</v>
      </c>
      <c r="H35" s="15">
        <f t="shared" si="1"/>
        <v>1</v>
      </c>
    </row>
    <row r="36" spans="2:8" ht="18" customHeight="1">
      <c r="B36" s="33"/>
      <c r="C36" s="36"/>
      <c r="D36" s="30" t="s">
        <v>29</v>
      </c>
      <c r="E36" s="13" t="s">
        <v>30</v>
      </c>
      <c r="F36" s="14">
        <v>0</v>
      </c>
      <c r="G36" s="14">
        <v>102</v>
      </c>
      <c r="H36" s="316">
        <v>0</v>
      </c>
    </row>
    <row r="37" spans="2:8" ht="18" customHeight="1">
      <c r="B37" s="28"/>
      <c r="C37" s="29"/>
      <c r="D37" s="31" t="s">
        <v>42</v>
      </c>
      <c r="E37" s="13" t="s">
        <v>43</v>
      </c>
      <c r="F37" s="14">
        <v>15000</v>
      </c>
      <c r="G37" s="14">
        <v>16147.25</v>
      </c>
      <c r="H37" s="15">
        <f>G37/F37</f>
        <v>1.0764833333333332</v>
      </c>
    </row>
    <row r="38" spans="2:8" ht="18" customHeight="1" thickBot="1">
      <c r="B38" s="25"/>
      <c r="C38" s="26"/>
      <c r="D38" s="476" t="s">
        <v>394</v>
      </c>
      <c r="E38" s="32" t="s">
        <v>395</v>
      </c>
      <c r="F38" s="514">
        <v>3000</v>
      </c>
      <c r="G38" s="514">
        <v>3547.5</v>
      </c>
      <c r="H38" s="21">
        <f>G38/F38</f>
        <v>1.1825</v>
      </c>
    </row>
    <row r="39" spans="2:8" ht="33.75" customHeight="1" thickBot="1">
      <c r="B39" s="327" t="s">
        <v>44</v>
      </c>
      <c r="C39" s="324"/>
      <c r="D39" s="325"/>
      <c r="E39" s="326" t="s">
        <v>45</v>
      </c>
      <c r="F39" s="326">
        <f>F40+F42+F44+F46</f>
        <v>50173</v>
      </c>
      <c r="G39" s="326">
        <f>G40+G42+G44+G46</f>
        <v>50173</v>
      </c>
      <c r="H39" s="599">
        <f aca="true" t="shared" si="2" ref="H39:H60">G39/F39</f>
        <v>1</v>
      </c>
    </row>
    <row r="40" spans="2:8" ht="30" customHeight="1">
      <c r="B40" s="33"/>
      <c r="C40" s="348" t="s">
        <v>46</v>
      </c>
      <c r="D40" s="287"/>
      <c r="E40" s="288" t="s">
        <v>47</v>
      </c>
      <c r="F40" s="343">
        <f>F41</f>
        <v>1458</v>
      </c>
      <c r="G40" s="343">
        <f>G41</f>
        <v>1458</v>
      </c>
      <c r="H40" s="340">
        <f t="shared" si="2"/>
        <v>1</v>
      </c>
    </row>
    <row r="41" spans="2:8" ht="30.75" customHeight="1">
      <c r="B41" s="28"/>
      <c r="C41" s="29"/>
      <c r="D41" s="30" t="s">
        <v>35</v>
      </c>
      <c r="E41" s="13" t="s">
        <v>16</v>
      </c>
      <c r="F41" s="14">
        <v>1458</v>
      </c>
      <c r="G41" s="14">
        <v>1458</v>
      </c>
      <c r="H41" s="15">
        <f t="shared" si="2"/>
        <v>1</v>
      </c>
    </row>
    <row r="42" spans="2:8" ht="19.5" customHeight="1">
      <c r="B42" s="28"/>
      <c r="C42" s="338">
        <v>75107</v>
      </c>
      <c r="D42" s="349"/>
      <c r="E42" s="288" t="s">
        <v>530</v>
      </c>
      <c r="F42" s="271">
        <f>F43</f>
        <v>23101</v>
      </c>
      <c r="G42" s="271">
        <f>G43</f>
        <v>23101</v>
      </c>
      <c r="H42" s="340">
        <f t="shared" si="2"/>
        <v>1</v>
      </c>
    </row>
    <row r="43" spans="2:8" ht="30" customHeight="1">
      <c r="B43" s="28"/>
      <c r="C43" s="29"/>
      <c r="D43" s="30" t="s">
        <v>35</v>
      </c>
      <c r="E43" s="13" t="s">
        <v>16</v>
      </c>
      <c r="F43" s="14">
        <v>23101</v>
      </c>
      <c r="G43" s="14">
        <v>23101</v>
      </c>
      <c r="H43" s="15">
        <f t="shared" si="2"/>
        <v>1</v>
      </c>
    </row>
    <row r="44" spans="2:8" ht="32.25" customHeight="1">
      <c r="B44" s="28"/>
      <c r="C44" s="342">
        <v>75108</v>
      </c>
      <c r="D44" s="349"/>
      <c r="E44" s="288" t="s">
        <v>531</v>
      </c>
      <c r="F44" s="271">
        <f>F45</f>
        <v>14293</v>
      </c>
      <c r="G44" s="271">
        <f>G45</f>
        <v>14293</v>
      </c>
      <c r="H44" s="340">
        <f t="shared" si="2"/>
        <v>1</v>
      </c>
    </row>
    <row r="45" spans="2:8" ht="32.25" customHeight="1">
      <c r="B45" s="28"/>
      <c r="C45" s="28"/>
      <c r="D45" s="30" t="s">
        <v>35</v>
      </c>
      <c r="E45" s="13" t="s">
        <v>16</v>
      </c>
      <c r="F45" s="14">
        <v>14293</v>
      </c>
      <c r="G45" s="14">
        <v>14293</v>
      </c>
      <c r="H45" s="15">
        <f t="shared" si="2"/>
        <v>1</v>
      </c>
    </row>
    <row r="46" spans="2:8" ht="32.25" customHeight="1">
      <c r="B46" s="28"/>
      <c r="C46" s="338">
        <v>75110</v>
      </c>
      <c r="D46" s="349"/>
      <c r="E46" s="288" t="s">
        <v>532</v>
      </c>
      <c r="F46" s="271">
        <f>F47</f>
        <v>11321</v>
      </c>
      <c r="G46" s="271">
        <f>G47</f>
        <v>11321</v>
      </c>
      <c r="H46" s="340">
        <f t="shared" si="2"/>
        <v>1</v>
      </c>
    </row>
    <row r="47" spans="2:8" ht="32.25" customHeight="1" thickBot="1">
      <c r="B47" s="25"/>
      <c r="C47" s="25"/>
      <c r="D47" s="27" t="s">
        <v>35</v>
      </c>
      <c r="E47" s="19" t="s">
        <v>16</v>
      </c>
      <c r="F47" s="20">
        <v>11321</v>
      </c>
      <c r="G47" s="20">
        <v>11321</v>
      </c>
      <c r="H47" s="15">
        <f t="shared" si="2"/>
        <v>1</v>
      </c>
    </row>
    <row r="48" spans="2:8" ht="28.5" customHeight="1" thickBot="1">
      <c r="B48" s="596">
        <v>754</v>
      </c>
      <c r="C48" s="593"/>
      <c r="D48" s="593"/>
      <c r="E48" s="675" t="s">
        <v>451</v>
      </c>
      <c r="F48" s="602">
        <f>F49</f>
        <v>65599</v>
      </c>
      <c r="G48" s="595">
        <f>G49</f>
        <v>65599</v>
      </c>
      <c r="H48" s="594">
        <v>1</v>
      </c>
    </row>
    <row r="49" spans="2:8" ht="21" customHeight="1">
      <c r="B49" s="530"/>
      <c r="C49" s="532" t="s">
        <v>450</v>
      </c>
      <c r="D49" s="530"/>
      <c r="E49" s="533" t="s">
        <v>15</v>
      </c>
      <c r="F49" s="531">
        <f>F50</f>
        <v>65599</v>
      </c>
      <c r="G49" s="531">
        <f>G50</f>
        <v>65599</v>
      </c>
      <c r="H49" s="547">
        <v>1</v>
      </c>
    </row>
    <row r="50" spans="2:8" ht="28.5" customHeight="1" thickBot="1">
      <c r="B50" s="520"/>
      <c r="C50" s="520"/>
      <c r="D50" s="534" t="s">
        <v>318</v>
      </c>
      <c r="E50" s="535" t="s">
        <v>314</v>
      </c>
      <c r="F50" s="536">
        <v>65599</v>
      </c>
      <c r="G50" s="536">
        <v>65599</v>
      </c>
      <c r="H50" s="546">
        <v>1</v>
      </c>
    </row>
    <row r="51" spans="2:8" ht="53.25" customHeight="1" thickBot="1">
      <c r="B51" s="328" t="s">
        <v>48</v>
      </c>
      <c r="C51" s="329"/>
      <c r="D51" s="277"/>
      <c r="E51" s="278" t="s">
        <v>49</v>
      </c>
      <c r="F51" s="278">
        <f>F52+F54+F61+F69+F79</f>
        <v>12157455.469999999</v>
      </c>
      <c r="G51" s="278">
        <f>G52+G54+G61+G69+G79</f>
        <v>11776968.879999999</v>
      </c>
      <c r="H51" s="597">
        <f t="shared" si="2"/>
        <v>0.9687034354401793</v>
      </c>
    </row>
    <row r="52" spans="2:8" ht="21" customHeight="1">
      <c r="B52" s="189"/>
      <c r="C52" s="347" t="s">
        <v>319</v>
      </c>
      <c r="D52" s="295"/>
      <c r="E52" s="296" t="s">
        <v>324</v>
      </c>
      <c r="F52" s="296">
        <f>F53</f>
        <v>20000</v>
      </c>
      <c r="G52" s="296">
        <f>G53</f>
        <v>13218.93</v>
      </c>
      <c r="H52" s="340">
        <f t="shared" si="2"/>
        <v>0.6609465</v>
      </c>
    </row>
    <row r="53" spans="2:8" ht="25.5">
      <c r="B53" s="188"/>
      <c r="C53" s="64"/>
      <c r="D53" s="31" t="s">
        <v>65</v>
      </c>
      <c r="E53" s="13" t="s">
        <v>66</v>
      </c>
      <c r="F53" s="65">
        <v>20000</v>
      </c>
      <c r="G53" s="65">
        <v>13218.93</v>
      </c>
      <c r="H53" s="21">
        <f>G53/F53</f>
        <v>0.6609465</v>
      </c>
    </row>
    <row r="54" spans="2:8" ht="51" customHeight="1">
      <c r="B54" s="33"/>
      <c r="C54" s="347" t="s">
        <v>50</v>
      </c>
      <c r="D54" s="287"/>
      <c r="E54" s="288" t="s">
        <v>51</v>
      </c>
      <c r="F54" s="343">
        <f>SUM(F55:F60)</f>
        <v>3421000</v>
      </c>
      <c r="G54" s="343">
        <f>SUM(G55:G60)</f>
        <v>3244079.3400000003</v>
      </c>
      <c r="H54" s="340">
        <f t="shared" si="2"/>
        <v>0.9482839345220697</v>
      </c>
    </row>
    <row r="55" spans="2:8" ht="21" customHeight="1">
      <c r="B55" s="28"/>
      <c r="C55" s="29"/>
      <c r="D55" s="30" t="s">
        <v>52</v>
      </c>
      <c r="E55" s="13" t="s">
        <v>53</v>
      </c>
      <c r="F55" s="14">
        <v>3200000</v>
      </c>
      <c r="G55" s="14">
        <v>3022332.08</v>
      </c>
      <c r="H55" s="15">
        <f t="shared" si="2"/>
        <v>0.944478775</v>
      </c>
    </row>
    <row r="56" spans="2:8" ht="21" customHeight="1">
      <c r="B56" s="28"/>
      <c r="C56" s="29"/>
      <c r="D56" s="30" t="s">
        <v>54</v>
      </c>
      <c r="E56" s="13" t="s">
        <v>55</v>
      </c>
      <c r="F56" s="14">
        <v>100000</v>
      </c>
      <c r="G56" s="14">
        <v>83486.58</v>
      </c>
      <c r="H56" s="15">
        <f t="shared" si="2"/>
        <v>0.8348658</v>
      </c>
    </row>
    <row r="57" spans="2:8" ht="21" customHeight="1">
      <c r="B57" s="28"/>
      <c r="C57" s="29"/>
      <c r="D57" s="30" t="s">
        <v>56</v>
      </c>
      <c r="E57" s="13" t="s">
        <v>57</v>
      </c>
      <c r="F57" s="14">
        <v>23000</v>
      </c>
      <c r="G57" s="14">
        <v>25856</v>
      </c>
      <c r="H57" s="15">
        <f t="shared" si="2"/>
        <v>1.1241739130434782</v>
      </c>
    </row>
    <row r="58" spans="2:8" ht="21" customHeight="1">
      <c r="B58" s="28"/>
      <c r="C58" s="29"/>
      <c r="D58" s="30" t="s">
        <v>58</v>
      </c>
      <c r="E58" s="13" t="s">
        <v>59</v>
      </c>
      <c r="F58" s="14">
        <v>90000</v>
      </c>
      <c r="G58" s="14">
        <v>106679</v>
      </c>
      <c r="H58" s="15">
        <f t="shared" si="2"/>
        <v>1.1853222222222222</v>
      </c>
    </row>
    <row r="59" spans="2:8" ht="21" customHeight="1">
      <c r="B59" s="28"/>
      <c r="C59" s="29"/>
      <c r="D59" s="30" t="s">
        <v>60</v>
      </c>
      <c r="E59" s="13" t="s">
        <v>61</v>
      </c>
      <c r="F59" s="14">
        <v>2000</v>
      </c>
      <c r="G59" s="14">
        <v>3249</v>
      </c>
      <c r="H59" s="15">
        <f t="shared" si="2"/>
        <v>1.6245</v>
      </c>
    </row>
    <row r="60" spans="2:8" ht="21" customHeight="1">
      <c r="B60" s="28"/>
      <c r="C60" s="29"/>
      <c r="D60" s="30" t="s">
        <v>62</v>
      </c>
      <c r="E60" s="13" t="s">
        <v>63</v>
      </c>
      <c r="F60" s="14">
        <v>6000</v>
      </c>
      <c r="G60" s="14">
        <v>2476.68</v>
      </c>
      <c r="H60" s="15">
        <f t="shared" si="2"/>
        <v>0.41278</v>
      </c>
    </row>
    <row r="61" spans="2:8" ht="61.5" customHeight="1">
      <c r="B61" s="33"/>
      <c r="C61" s="347">
        <v>75616</v>
      </c>
      <c r="D61" s="287"/>
      <c r="E61" s="288" t="s">
        <v>64</v>
      </c>
      <c r="F61" s="343">
        <f>SUM(F62:F68)</f>
        <v>3219000</v>
      </c>
      <c r="G61" s="343">
        <f>SUM(G62:G68)</f>
        <v>3087441.46</v>
      </c>
      <c r="H61" s="340">
        <f aca="true" t="shared" si="3" ref="H61:H76">G61/F61</f>
        <v>0.9591306182044113</v>
      </c>
    </row>
    <row r="62" spans="2:8" ht="21" customHeight="1">
      <c r="B62" s="28"/>
      <c r="C62" s="29"/>
      <c r="D62" s="30" t="s">
        <v>52</v>
      </c>
      <c r="E62" s="13" t="s">
        <v>53</v>
      </c>
      <c r="F62" s="14">
        <v>1600000</v>
      </c>
      <c r="G62" s="14">
        <v>1261154.28</v>
      </c>
      <c r="H62" s="15">
        <f t="shared" si="3"/>
        <v>0.788221425</v>
      </c>
    </row>
    <row r="63" spans="2:8" ht="21" customHeight="1">
      <c r="B63" s="28"/>
      <c r="C63" s="29"/>
      <c r="D63" s="30" t="s">
        <v>54</v>
      </c>
      <c r="E63" s="13" t="s">
        <v>55</v>
      </c>
      <c r="F63" s="14">
        <v>1100000</v>
      </c>
      <c r="G63" s="14">
        <v>1155318.01</v>
      </c>
      <c r="H63" s="15">
        <f t="shared" si="3"/>
        <v>1.0502891</v>
      </c>
    </row>
    <row r="64" spans="2:8" ht="21" customHeight="1">
      <c r="B64" s="28"/>
      <c r="C64" s="29"/>
      <c r="D64" s="30" t="s">
        <v>56</v>
      </c>
      <c r="E64" s="13" t="s">
        <v>57</v>
      </c>
      <c r="F64" s="14">
        <v>4000</v>
      </c>
      <c r="G64" s="14">
        <v>4324.37</v>
      </c>
      <c r="H64" s="15">
        <f t="shared" si="3"/>
        <v>1.0810925</v>
      </c>
    </row>
    <row r="65" spans="2:8" ht="21" customHeight="1">
      <c r="B65" s="28"/>
      <c r="C65" s="29"/>
      <c r="D65" s="30" t="s">
        <v>58</v>
      </c>
      <c r="E65" s="13" t="s">
        <v>59</v>
      </c>
      <c r="F65" s="14">
        <v>300000</v>
      </c>
      <c r="G65" s="14">
        <v>289494.8</v>
      </c>
      <c r="H65" s="15">
        <f t="shared" si="3"/>
        <v>0.9649826666666667</v>
      </c>
    </row>
    <row r="66" spans="2:8" ht="21" customHeight="1">
      <c r="B66" s="28"/>
      <c r="C66" s="29"/>
      <c r="D66" s="30" t="s">
        <v>67</v>
      </c>
      <c r="E66" s="13" t="s">
        <v>68</v>
      </c>
      <c r="F66" s="14">
        <v>20000</v>
      </c>
      <c r="G66" s="14">
        <v>51743</v>
      </c>
      <c r="H66" s="15">
        <f t="shared" si="3"/>
        <v>2.58715</v>
      </c>
    </row>
    <row r="67" spans="2:8" ht="21" customHeight="1">
      <c r="B67" s="28"/>
      <c r="C67" s="29"/>
      <c r="D67" s="30" t="s">
        <v>60</v>
      </c>
      <c r="E67" s="13" t="s">
        <v>61</v>
      </c>
      <c r="F67" s="14">
        <v>180000</v>
      </c>
      <c r="G67" s="14">
        <v>306766</v>
      </c>
      <c r="H67" s="15">
        <f t="shared" si="3"/>
        <v>1.7042555555555556</v>
      </c>
    </row>
    <row r="68" spans="2:8" ht="21" customHeight="1">
      <c r="B68" s="28"/>
      <c r="C68" s="29"/>
      <c r="D68" s="30" t="s">
        <v>62</v>
      </c>
      <c r="E68" s="13" t="s">
        <v>63</v>
      </c>
      <c r="F68" s="14">
        <v>15000</v>
      </c>
      <c r="G68" s="14">
        <v>18641</v>
      </c>
      <c r="H68" s="15">
        <f t="shared" si="3"/>
        <v>1.2427333333333332</v>
      </c>
    </row>
    <row r="69" spans="2:8" ht="30">
      <c r="B69" s="33"/>
      <c r="C69" s="348" t="s">
        <v>69</v>
      </c>
      <c r="D69" s="287"/>
      <c r="E69" s="288" t="s">
        <v>70</v>
      </c>
      <c r="F69" s="343">
        <f>SUM(F70:F78)</f>
        <v>489000</v>
      </c>
      <c r="G69" s="343">
        <f>SUM(G70:G78)</f>
        <v>438814.13000000006</v>
      </c>
      <c r="H69" s="340">
        <f t="shared" si="3"/>
        <v>0.8973704089979552</v>
      </c>
    </row>
    <row r="70" spans="2:8" ht="21" customHeight="1">
      <c r="B70" s="28"/>
      <c r="C70" s="29"/>
      <c r="D70" s="30" t="s">
        <v>71</v>
      </c>
      <c r="E70" s="13" t="s">
        <v>72</v>
      </c>
      <c r="F70" s="14">
        <v>25000</v>
      </c>
      <c r="G70" s="14">
        <v>27211.5</v>
      </c>
      <c r="H70" s="15">
        <f t="shared" si="3"/>
        <v>1.08846</v>
      </c>
    </row>
    <row r="71" spans="2:8" ht="21" customHeight="1">
      <c r="B71" s="28"/>
      <c r="C71" s="29"/>
      <c r="D71" s="30" t="s">
        <v>73</v>
      </c>
      <c r="E71" s="13" t="s">
        <v>74</v>
      </c>
      <c r="F71" s="14">
        <v>150000</v>
      </c>
      <c r="G71" s="14">
        <v>110325.51</v>
      </c>
      <c r="H71" s="15">
        <f t="shared" si="3"/>
        <v>0.7355033999999999</v>
      </c>
    </row>
    <row r="72" spans="2:8" ht="21" customHeight="1">
      <c r="B72" s="28"/>
      <c r="C72" s="29"/>
      <c r="D72" s="30" t="s">
        <v>75</v>
      </c>
      <c r="E72" s="13" t="s">
        <v>76</v>
      </c>
      <c r="F72" s="14">
        <v>236000</v>
      </c>
      <c r="G72" s="14">
        <v>236412.93</v>
      </c>
      <c r="H72" s="15">
        <f t="shared" si="3"/>
        <v>1.0017497033898304</v>
      </c>
    </row>
    <row r="73" spans="2:8" ht="28.5" customHeight="1">
      <c r="B73" s="28"/>
      <c r="C73" s="29"/>
      <c r="D73" s="30" t="s">
        <v>40</v>
      </c>
      <c r="E73" s="13" t="s">
        <v>444</v>
      </c>
      <c r="F73" s="14">
        <v>50000</v>
      </c>
      <c r="G73" s="573">
        <v>30454.22</v>
      </c>
      <c r="H73" s="574">
        <f t="shared" si="3"/>
        <v>0.6090844</v>
      </c>
    </row>
    <row r="74" spans="2:8" ht="28.5" customHeight="1">
      <c r="B74" s="28"/>
      <c r="C74" s="29"/>
      <c r="D74" s="30" t="s">
        <v>40</v>
      </c>
      <c r="E74" s="13" t="s">
        <v>445</v>
      </c>
      <c r="F74" s="14">
        <v>7000</v>
      </c>
      <c r="G74" s="573">
        <v>4785.38</v>
      </c>
      <c r="H74" s="574">
        <f t="shared" si="3"/>
        <v>0.6836257142857143</v>
      </c>
    </row>
    <row r="75" spans="2:8" ht="28.5" customHeight="1">
      <c r="B75" s="28"/>
      <c r="C75" s="29"/>
      <c r="D75" s="30" t="s">
        <v>40</v>
      </c>
      <c r="E75" s="13" t="s">
        <v>446</v>
      </c>
      <c r="F75" s="14">
        <v>13000</v>
      </c>
      <c r="G75" s="573">
        <v>17207.26</v>
      </c>
      <c r="H75" s="574">
        <f t="shared" si="3"/>
        <v>1.3236353846153845</v>
      </c>
    </row>
    <row r="76" spans="2:8" ht="21" customHeight="1">
      <c r="B76" s="28"/>
      <c r="C76" s="29"/>
      <c r="D76" s="30" t="s">
        <v>29</v>
      </c>
      <c r="E76" s="13" t="s">
        <v>30</v>
      </c>
      <c r="F76" s="14">
        <v>6000</v>
      </c>
      <c r="G76" s="14">
        <v>11028</v>
      </c>
      <c r="H76" s="15">
        <f t="shared" si="3"/>
        <v>1.838</v>
      </c>
    </row>
    <row r="77" spans="2:8" ht="21" customHeight="1">
      <c r="B77" s="28"/>
      <c r="C77" s="29"/>
      <c r="D77" s="30" t="s">
        <v>62</v>
      </c>
      <c r="E77" s="13" t="s">
        <v>63</v>
      </c>
      <c r="F77" s="14">
        <v>2000</v>
      </c>
      <c r="G77" s="14">
        <v>0</v>
      </c>
      <c r="H77" s="15">
        <f>G77/F77</f>
        <v>0</v>
      </c>
    </row>
    <row r="78" spans="2:8" ht="21" customHeight="1">
      <c r="B78" s="28"/>
      <c r="C78" s="29"/>
      <c r="D78" s="30" t="s">
        <v>42</v>
      </c>
      <c r="E78" s="13" t="s">
        <v>43</v>
      </c>
      <c r="F78" s="14">
        <v>0</v>
      </c>
      <c r="G78" s="14">
        <v>1389.33</v>
      </c>
      <c r="H78" s="316">
        <v>0</v>
      </c>
    </row>
    <row r="79" spans="2:8" ht="30.75" customHeight="1">
      <c r="B79" s="33"/>
      <c r="C79" s="348" t="s">
        <v>77</v>
      </c>
      <c r="D79" s="287"/>
      <c r="E79" s="288" t="s">
        <v>78</v>
      </c>
      <c r="F79" s="343">
        <f>F80+F81</f>
        <v>5008455.47</v>
      </c>
      <c r="G79" s="343">
        <f>G80+G81</f>
        <v>4993415.02</v>
      </c>
      <c r="H79" s="340">
        <f aca="true" t="shared" si="4" ref="H79:H94">G79/F79</f>
        <v>0.996996988374941</v>
      </c>
    </row>
    <row r="80" spans="2:8" ht="21" customHeight="1">
      <c r="B80" s="28"/>
      <c r="C80" s="29"/>
      <c r="D80" s="30" t="s">
        <v>79</v>
      </c>
      <c r="E80" s="13" t="s">
        <v>80</v>
      </c>
      <c r="F80" s="14">
        <v>3807169</v>
      </c>
      <c r="G80" s="14">
        <v>3840182</v>
      </c>
      <c r="H80" s="15">
        <f t="shared" si="4"/>
        <v>1.008671272538729</v>
      </c>
    </row>
    <row r="81" spans="2:8" ht="21" customHeight="1" thickBot="1">
      <c r="B81" s="206"/>
      <c r="C81" s="515"/>
      <c r="D81" s="516" t="s">
        <v>81</v>
      </c>
      <c r="E81" s="517" t="s">
        <v>82</v>
      </c>
      <c r="F81" s="518">
        <v>1201286.47</v>
      </c>
      <c r="G81" s="518">
        <v>1153233.02</v>
      </c>
      <c r="H81" s="177">
        <f t="shared" si="4"/>
        <v>0.9599983424436638</v>
      </c>
    </row>
    <row r="82" spans="2:8" ht="25.5" customHeight="1" thickBot="1">
      <c r="B82" s="328" t="s">
        <v>83</v>
      </c>
      <c r="C82" s="329"/>
      <c r="D82" s="277"/>
      <c r="E82" s="278" t="s">
        <v>84</v>
      </c>
      <c r="F82" s="676">
        <f>F83+F85+F87</f>
        <v>8715813.53</v>
      </c>
      <c r="G82" s="676">
        <f>G83+G85+G87</f>
        <v>8700516.68</v>
      </c>
      <c r="H82" s="331">
        <f t="shared" si="4"/>
        <v>0.9982449314745724</v>
      </c>
    </row>
    <row r="83" spans="2:8" ht="30">
      <c r="B83" s="33"/>
      <c r="C83" s="348" t="s">
        <v>85</v>
      </c>
      <c r="D83" s="287"/>
      <c r="E83" s="288" t="s">
        <v>86</v>
      </c>
      <c r="F83" s="343">
        <f>F84</f>
        <v>7357132</v>
      </c>
      <c r="G83" s="343">
        <f>G84</f>
        <v>7357131</v>
      </c>
      <c r="H83" s="340">
        <f t="shared" si="4"/>
        <v>0.9999998640774693</v>
      </c>
    </row>
    <row r="84" spans="2:8" ht="21" customHeight="1">
      <c r="B84" s="28"/>
      <c r="C84" s="29"/>
      <c r="D84" s="30" t="s">
        <v>87</v>
      </c>
      <c r="E84" s="13" t="s">
        <v>88</v>
      </c>
      <c r="F84" s="14">
        <v>7357132</v>
      </c>
      <c r="G84" s="14">
        <v>7357131</v>
      </c>
      <c r="H84" s="15">
        <f t="shared" si="4"/>
        <v>0.9999998640774693</v>
      </c>
    </row>
    <row r="85" spans="2:8" ht="21" customHeight="1">
      <c r="B85" s="33"/>
      <c r="C85" s="347" t="s">
        <v>89</v>
      </c>
      <c r="D85" s="287"/>
      <c r="E85" s="288" t="s">
        <v>90</v>
      </c>
      <c r="F85" s="343">
        <f>F86</f>
        <v>1221987</v>
      </c>
      <c r="G85" s="343">
        <f>G86</f>
        <v>1206691</v>
      </c>
      <c r="H85" s="340">
        <f t="shared" si="4"/>
        <v>0.9874826818943245</v>
      </c>
    </row>
    <row r="86" spans="2:8" ht="21" customHeight="1">
      <c r="B86" s="28"/>
      <c r="C86" s="29"/>
      <c r="D86" s="30" t="s">
        <v>87</v>
      </c>
      <c r="E86" s="13" t="s">
        <v>88</v>
      </c>
      <c r="F86" s="14">
        <v>1221987</v>
      </c>
      <c r="G86" s="14">
        <v>1206691</v>
      </c>
      <c r="H86" s="15">
        <f t="shared" si="4"/>
        <v>0.9874826818943245</v>
      </c>
    </row>
    <row r="87" spans="2:8" ht="21" customHeight="1">
      <c r="B87" s="28"/>
      <c r="C87" s="350" t="s">
        <v>338</v>
      </c>
      <c r="D87" s="351"/>
      <c r="E87" s="352" t="s">
        <v>339</v>
      </c>
      <c r="F87" s="353">
        <f>SUM(F88:F90)</f>
        <v>136694.53</v>
      </c>
      <c r="G87" s="353">
        <f>SUM(G88:G90)</f>
        <v>136694.68000000002</v>
      </c>
      <c r="H87" s="272">
        <f t="shared" si="4"/>
        <v>1.0000010973372528</v>
      </c>
    </row>
    <row r="88" spans="2:8" ht="27" customHeight="1">
      <c r="B88" s="39"/>
      <c r="C88" s="207"/>
      <c r="D88" s="30" t="s">
        <v>95</v>
      </c>
      <c r="E88" s="13" t="s">
        <v>96</v>
      </c>
      <c r="F88" s="208">
        <v>80095.24</v>
      </c>
      <c r="G88" s="208">
        <v>80095.24</v>
      </c>
      <c r="H88" s="15">
        <f t="shared" si="4"/>
        <v>1</v>
      </c>
    </row>
    <row r="89" spans="2:8" ht="27" customHeight="1">
      <c r="B89" s="61"/>
      <c r="C89" s="669"/>
      <c r="D89" s="27" t="s">
        <v>511</v>
      </c>
      <c r="E89" s="19" t="s">
        <v>512</v>
      </c>
      <c r="F89" s="671">
        <v>38868</v>
      </c>
      <c r="G89" s="671">
        <v>38868.15</v>
      </c>
      <c r="H89" s="21">
        <f t="shared" si="4"/>
        <v>1.0000038592158074</v>
      </c>
    </row>
    <row r="90" spans="2:9" ht="27" customHeight="1" thickBot="1">
      <c r="B90" s="206"/>
      <c r="C90" s="515"/>
      <c r="D90" s="647">
        <v>6330</v>
      </c>
      <c r="E90" s="648" t="s">
        <v>340</v>
      </c>
      <c r="F90" s="649">
        <v>17731.29</v>
      </c>
      <c r="G90" s="649">
        <v>17731.29</v>
      </c>
      <c r="H90" s="177">
        <f t="shared" si="4"/>
        <v>1</v>
      </c>
      <c r="I90" s="264"/>
    </row>
    <row r="91" spans="2:8" ht="22.5" customHeight="1" thickBot="1">
      <c r="B91" s="328" t="s">
        <v>91</v>
      </c>
      <c r="C91" s="329"/>
      <c r="D91" s="277"/>
      <c r="E91" s="278" t="s">
        <v>92</v>
      </c>
      <c r="F91" s="278">
        <f>F92+F98+F100+F106+F110+F112+F115</f>
        <v>620321.03</v>
      </c>
      <c r="G91" s="278">
        <f>G92+G98+G100+G106+G110+G112+G115</f>
        <v>638872.37</v>
      </c>
      <c r="H91" s="597">
        <f t="shared" si="4"/>
        <v>1.0299060310755546</v>
      </c>
    </row>
    <row r="92" spans="2:8" ht="21" customHeight="1">
      <c r="B92" s="33"/>
      <c r="C92" s="354" t="s">
        <v>93</v>
      </c>
      <c r="D92" s="355"/>
      <c r="E92" s="356" t="s">
        <v>94</v>
      </c>
      <c r="F92" s="271">
        <f>SUM(F93:F97)</f>
        <v>47641.77</v>
      </c>
      <c r="G92" s="271">
        <f>SUM(G93:G97)</f>
        <v>53588.1</v>
      </c>
      <c r="H92" s="272">
        <f t="shared" si="4"/>
        <v>1.1248133728028997</v>
      </c>
    </row>
    <row r="93" spans="2:8" ht="21" customHeight="1">
      <c r="B93" s="33"/>
      <c r="C93" s="354"/>
      <c r="D93" s="30" t="s">
        <v>29</v>
      </c>
      <c r="E93" s="13" t="s">
        <v>30</v>
      </c>
      <c r="F93" s="38">
        <v>0</v>
      </c>
      <c r="G93" s="38">
        <v>234</v>
      </c>
      <c r="H93" s="316">
        <v>0</v>
      </c>
    </row>
    <row r="94" spans="2:8" ht="46.5" customHeight="1">
      <c r="B94" s="28"/>
      <c r="C94" s="29"/>
      <c r="D94" s="30" t="s">
        <v>21</v>
      </c>
      <c r="E94" s="13" t="s">
        <v>22</v>
      </c>
      <c r="F94" s="14">
        <v>5000</v>
      </c>
      <c r="G94" s="14">
        <v>9796.18</v>
      </c>
      <c r="H94" s="15">
        <f t="shared" si="4"/>
        <v>1.959236</v>
      </c>
    </row>
    <row r="95" spans="2:8" ht="18.75" customHeight="1">
      <c r="B95" s="28"/>
      <c r="C95" s="29"/>
      <c r="D95" s="473" t="s">
        <v>439</v>
      </c>
      <c r="E95" s="62" t="s">
        <v>440</v>
      </c>
      <c r="F95" s="14">
        <v>0</v>
      </c>
      <c r="G95" s="14">
        <v>410</v>
      </c>
      <c r="H95" s="15">
        <v>0</v>
      </c>
    </row>
    <row r="96" spans="2:8" ht="18.75" customHeight="1">
      <c r="B96" s="28"/>
      <c r="C96" s="29"/>
      <c r="D96" s="30" t="s">
        <v>42</v>
      </c>
      <c r="E96" s="13" t="s">
        <v>43</v>
      </c>
      <c r="F96" s="14">
        <v>0</v>
      </c>
      <c r="G96" s="14">
        <v>1902.85</v>
      </c>
      <c r="H96" s="15">
        <v>0</v>
      </c>
    </row>
    <row r="97" spans="2:8" ht="25.5">
      <c r="B97" s="28"/>
      <c r="C97" s="29"/>
      <c r="D97" s="30" t="s">
        <v>35</v>
      </c>
      <c r="E97" s="13" t="s">
        <v>16</v>
      </c>
      <c r="F97" s="14">
        <v>42641.77</v>
      </c>
      <c r="G97" s="14">
        <v>41245.07</v>
      </c>
      <c r="H97" s="15">
        <f aca="true" t="shared" si="5" ref="H97:H103">G97/F97</f>
        <v>0.9672457311223245</v>
      </c>
    </row>
    <row r="98" spans="2:8" ht="19.5" customHeight="1">
      <c r="B98" s="28"/>
      <c r="C98" s="287" t="s">
        <v>207</v>
      </c>
      <c r="D98" s="304"/>
      <c r="E98" s="288" t="s">
        <v>208</v>
      </c>
      <c r="F98" s="443">
        <f>F99</f>
        <v>145122</v>
      </c>
      <c r="G98" s="443">
        <f>G99</f>
        <v>145122</v>
      </c>
      <c r="H98" s="345">
        <f t="shared" si="5"/>
        <v>1</v>
      </c>
    </row>
    <row r="99" spans="2:8" ht="25.5">
      <c r="B99" s="28"/>
      <c r="C99" s="29"/>
      <c r="D99" s="27" t="s">
        <v>95</v>
      </c>
      <c r="E99" s="19" t="s">
        <v>96</v>
      </c>
      <c r="F99" s="14">
        <v>145122</v>
      </c>
      <c r="G99" s="14">
        <v>145122</v>
      </c>
      <c r="H99" s="21">
        <f t="shared" si="5"/>
        <v>1</v>
      </c>
    </row>
    <row r="100" spans="2:8" ht="19.5" customHeight="1">
      <c r="B100" s="33"/>
      <c r="C100" s="357" t="s">
        <v>97</v>
      </c>
      <c r="D100" s="355"/>
      <c r="E100" s="356" t="s">
        <v>98</v>
      </c>
      <c r="F100" s="271">
        <f>SUM(F101:F105)</f>
        <v>397057</v>
      </c>
      <c r="G100" s="271">
        <f>SUM(G101:G105)</f>
        <v>408379.57</v>
      </c>
      <c r="H100" s="272">
        <f t="shared" si="5"/>
        <v>1.0285162331856634</v>
      </c>
    </row>
    <row r="101" spans="2:8" ht="46.5" customHeight="1">
      <c r="B101" s="33"/>
      <c r="C101" s="34"/>
      <c r="D101" s="30" t="s">
        <v>21</v>
      </c>
      <c r="E101" s="13" t="s">
        <v>22</v>
      </c>
      <c r="F101" s="38">
        <v>16000</v>
      </c>
      <c r="G101" s="38">
        <v>16281.6</v>
      </c>
      <c r="H101" s="15">
        <f t="shared" si="5"/>
        <v>1.0176</v>
      </c>
    </row>
    <row r="102" spans="2:10" ht="18.75" customHeight="1">
      <c r="B102" s="33"/>
      <c r="C102" s="34"/>
      <c r="D102" s="31" t="s">
        <v>102</v>
      </c>
      <c r="E102" s="37" t="s">
        <v>103</v>
      </c>
      <c r="F102" s="14">
        <v>75000</v>
      </c>
      <c r="G102" s="14">
        <v>77931.2</v>
      </c>
      <c r="H102" s="15">
        <f t="shared" si="5"/>
        <v>1.0390826666666666</v>
      </c>
      <c r="J102" s="680"/>
    </row>
    <row r="103" spans="2:8" ht="18.75" customHeight="1">
      <c r="B103" s="33"/>
      <c r="C103" s="34"/>
      <c r="D103" s="31" t="s">
        <v>102</v>
      </c>
      <c r="E103" s="37" t="s">
        <v>513</v>
      </c>
      <c r="F103" s="14">
        <v>40000</v>
      </c>
      <c r="G103" s="14">
        <v>46975.58</v>
      </c>
      <c r="H103" s="21">
        <f t="shared" si="5"/>
        <v>1.1743895</v>
      </c>
    </row>
    <row r="104" spans="2:8" ht="18.75" customHeight="1">
      <c r="B104" s="33"/>
      <c r="C104" s="34"/>
      <c r="D104" s="31" t="s">
        <v>42</v>
      </c>
      <c r="E104" s="37" t="s">
        <v>43</v>
      </c>
      <c r="F104" s="14">
        <v>0</v>
      </c>
      <c r="G104" s="14">
        <v>1134.19</v>
      </c>
      <c r="H104" s="21">
        <v>0</v>
      </c>
    </row>
    <row r="105" spans="2:8" ht="27" customHeight="1">
      <c r="B105" s="33"/>
      <c r="C105" s="34"/>
      <c r="D105" s="30" t="s">
        <v>95</v>
      </c>
      <c r="E105" s="13" t="s">
        <v>96</v>
      </c>
      <c r="F105" s="14">
        <v>266057</v>
      </c>
      <c r="G105" s="14">
        <v>266057</v>
      </c>
      <c r="H105" s="15">
        <f>G105/F105</f>
        <v>1</v>
      </c>
    </row>
    <row r="106" spans="2:8" ht="19.5" customHeight="1">
      <c r="B106" s="33"/>
      <c r="C106" s="347" t="s">
        <v>99</v>
      </c>
      <c r="D106" s="244"/>
      <c r="E106" s="480" t="s">
        <v>100</v>
      </c>
      <c r="F106" s="271">
        <f>SUM(F107:F109)</f>
        <v>27099.28</v>
      </c>
      <c r="G106" s="271">
        <f>SUM(G107:G109)</f>
        <v>27546.35</v>
      </c>
      <c r="H106" s="272">
        <f>G106/F106</f>
        <v>1.0164974862800782</v>
      </c>
    </row>
    <row r="107" spans="2:8" ht="39.75" customHeight="1">
      <c r="B107" s="33"/>
      <c r="C107" s="34"/>
      <c r="D107" s="30" t="s">
        <v>21</v>
      </c>
      <c r="E107" s="13" t="s">
        <v>22</v>
      </c>
      <c r="F107" s="14">
        <v>0</v>
      </c>
      <c r="G107" s="14">
        <v>1035</v>
      </c>
      <c r="H107" s="21">
        <v>0</v>
      </c>
    </row>
    <row r="108" spans="2:8" ht="18.75" customHeight="1">
      <c r="B108" s="100"/>
      <c r="C108" s="673"/>
      <c r="D108" s="210" t="s">
        <v>42</v>
      </c>
      <c r="E108" s="19" t="s">
        <v>43</v>
      </c>
      <c r="F108" s="20">
        <v>0</v>
      </c>
      <c r="G108" s="20">
        <v>346.6</v>
      </c>
      <c r="H108" s="21">
        <v>0</v>
      </c>
    </row>
    <row r="109" spans="2:8" ht="30" customHeight="1">
      <c r="B109" s="672"/>
      <c r="C109" s="672"/>
      <c r="D109" s="30" t="s">
        <v>35</v>
      </c>
      <c r="E109" s="13" t="s">
        <v>16</v>
      </c>
      <c r="F109" s="230">
        <v>27099.28</v>
      </c>
      <c r="G109" s="230">
        <v>26164.75</v>
      </c>
      <c r="H109" s="21">
        <f>G109/F109</f>
        <v>0.9655145819372323</v>
      </c>
    </row>
    <row r="110" spans="2:8" ht="19.5" customHeight="1">
      <c r="B110" s="33"/>
      <c r="C110" s="355" t="s">
        <v>101</v>
      </c>
      <c r="D110" s="358"/>
      <c r="E110" s="356" t="s">
        <v>209</v>
      </c>
      <c r="F110" s="271">
        <f>SUM(F111:F111)</f>
        <v>3000</v>
      </c>
      <c r="G110" s="271">
        <f>SUM(G111:G111)</f>
        <v>2700</v>
      </c>
      <c r="H110" s="272">
        <f>G110/F110</f>
        <v>0.9</v>
      </c>
    </row>
    <row r="111" spans="2:8" ht="18.75" customHeight="1">
      <c r="B111" s="28"/>
      <c r="C111" s="29"/>
      <c r="D111" s="31" t="s">
        <v>102</v>
      </c>
      <c r="E111" s="37" t="s">
        <v>103</v>
      </c>
      <c r="F111" s="14">
        <v>3000</v>
      </c>
      <c r="G111" s="14">
        <v>2700</v>
      </c>
      <c r="H111" s="15">
        <f>G111/F111</f>
        <v>0.9</v>
      </c>
    </row>
    <row r="112" spans="2:8" ht="19.5" customHeight="1">
      <c r="B112" s="28"/>
      <c r="C112" s="355" t="s">
        <v>104</v>
      </c>
      <c r="D112" s="358"/>
      <c r="E112" s="356" t="s">
        <v>210</v>
      </c>
      <c r="F112" s="271">
        <f>F113+F114</f>
        <v>0</v>
      </c>
      <c r="G112" s="271">
        <f>G113+G114</f>
        <v>1380.03</v>
      </c>
      <c r="H112" s="272">
        <v>0</v>
      </c>
    </row>
    <row r="113" spans="2:8" ht="18.75" customHeight="1">
      <c r="B113" s="28"/>
      <c r="C113" s="29"/>
      <c r="D113" s="30" t="s">
        <v>42</v>
      </c>
      <c r="E113" s="13" t="s">
        <v>43</v>
      </c>
      <c r="F113" s="14">
        <v>0</v>
      </c>
      <c r="G113" s="14">
        <v>1318.18</v>
      </c>
      <c r="H113" s="15">
        <v>0</v>
      </c>
    </row>
    <row r="114" spans="2:8" ht="18.75" customHeight="1">
      <c r="B114" s="28"/>
      <c r="C114" s="29"/>
      <c r="D114" s="31" t="s">
        <v>394</v>
      </c>
      <c r="E114" s="37" t="s">
        <v>395</v>
      </c>
      <c r="F114" s="14">
        <v>0</v>
      </c>
      <c r="G114" s="14">
        <v>61.85</v>
      </c>
      <c r="H114" s="15">
        <v>0</v>
      </c>
    </row>
    <row r="115" spans="2:8" ht="75">
      <c r="B115" s="28"/>
      <c r="C115" s="355" t="s">
        <v>460</v>
      </c>
      <c r="D115" s="553"/>
      <c r="E115" s="356" t="s">
        <v>496</v>
      </c>
      <c r="F115" s="271">
        <f>F116</f>
        <v>400.98</v>
      </c>
      <c r="G115" s="271">
        <f>G116</f>
        <v>156.32</v>
      </c>
      <c r="H115" s="272">
        <f aca="true" t="shared" si="6" ref="H115:H122">G115/F115</f>
        <v>0.38984488004389245</v>
      </c>
    </row>
    <row r="116" spans="2:8" ht="27" customHeight="1" thickBot="1">
      <c r="B116" s="25"/>
      <c r="C116" s="25"/>
      <c r="D116" s="27" t="s">
        <v>35</v>
      </c>
      <c r="E116" s="19" t="s">
        <v>16</v>
      </c>
      <c r="F116" s="20">
        <v>400.98</v>
      </c>
      <c r="G116" s="20">
        <v>156.32</v>
      </c>
      <c r="H116" s="21">
        <f t="shared" si="6"/>
        <v>0.38984488004389245</v>
      </c>
    </row>
    <row r="117" spans="2:8" ht="23.25" customHeight="1" thickBot="1">
      <c r="B117" s="276">
        <v>852</v>
      </c>
      <c r="C117" s="329"/>
      <c r="D117" s="277"/>
      <c r="E117" s="278" t="s">
        <v>106</v>
      </c>
      <c r="F117" s="278">
        <f>F118+F120+F122+F126+F129+F131+F133+F135+F138</f>
        <v>3043451</v>
      </c>
      <c r="G117" s="278">
        <f>G118+G120+G122+G126+G129+G131+G133+G135+G138</f>
        <v>2927050.62</v>
      </c>
      <c r="H117" s="597">
        <f t="shared" si="6"/>
        <v>0.9617538182806294</v>
      </c>
    </row>
    <row r="118" spans="2:8" ht="21" customHeight="1">
      <c r="B118" s="400"/>
      <c r="C118" s="299" t="s">
        <v>426</v>
      </c>
      <c r="D118" s="400"/>
      <c r="E118" s="448" t="s">
        <v>427</v>
      </c>
      <c r="F118" s="448">
        <f>F119</f>
        <v>6000</v>
      </c>
      <c r="G118" s="448">
        <f>G119</f>
        <v>6900</v>
      </c>
      <c r="H118" s="272">
        <f t="shared" si="6"/>
        <v>1.15</v>
      </c>
    </row>
    <row r="119" spans="2:8" ht="21" customHeight="1">
      <c r="B119" s="447"/>
      <c r="C119" s="447"/>
      <c r="D119" s="244" t="s">
        <v>394</v>
      </c>
      <c r="E119" s="37" t="s">
        <v>395</v>
      </c>
      <c r="F119" s="65">
        <v>6000</v>
      </c>
      <c r="G119" s="65">
        <v>6900</v>
      </c>
      <c r="H119" s="15">
        <f t="shared" si="6"/>
        <v>1.15</v>
      </c>
    </row>
    <row r="120" spans="2:8" ht="21" customHeight="1">
      <c r="B120" s="447"/>
      <c r="C120" s="347" t="s">
        <v>401</v>
      </c>
      <c r="D120" s="293"/>
      <c r="E120" s="369" t="s">
        <v>402</v>
      </c>
      <c r="F120" s="455">
        <f>F121</f>
        <v>8250</v>
      </c>
      <c r="G120" s="455">
        <f>G121</f>
        <v>8137.1</v>
      </c>
      <c r="H120" s="272">
        <f t="shared" si="6"/>
        <v>0.9863151515151516</v>
      </c>
    </row>
    <row r="121" spans="2:8" ht="25.5" customHeight="1">
      <c r="B121" s="400"/>
      <c r="C121" s="674"/>
      <c r="D121" s="30" t="s">
        <v>95</v>
      </c>
      <c r="E121" s="13" t="s">
        <v>96</v>
      </c>
      <c r="F121" s="190">
        <v>8250</v>
      </c>
      <c r="G121" s="190">
        <v>8137.1</v>
      </c>
      <c r="H121" s="15">
        <f t="shared" si="6"/>
        <v>0.9863151515151516</v>
      </c>
    </row>
    <row r="122" spans="2:8" ht="28.5" customHeight="1">
      <c r="B122" s="33"/>
      <c r="C122" s="347" t="s">
        <v>107</v>
      </c>
      <c r="D122" s="287"/>
      <c r="E122" s="288" t="s">
        <v>108</v>
      </c>
      <c r="F122" s="343">
        <f>F123+F124+F125</f>
        <v>2702392</v>
      </c>
      <c r="G122" s="343">
        <f>G123+G124+G125</f>
        <v>2597559.03</v>
      </c>
      <c r="H122" s="340">
        <f t="shared" si="6"/>
        <v>0.9612073414959783</v>
      </c>
    </row>
    <row r="123" spans="2:8" ht="21" customHeight="1">
      <c r="B123" s="24"/>
      <c r="C123" s="181"/>
      <c r="D123" s="30" t="s">
        <v>42</v>
      </c>
      <c r="E123" s="13" t="s">
        <v>43</v>
      </c>
      <c r="F123" s="241">
        <v>0</v>
      </c>
      <c r="G123" s="241">
        <v>27.83</v>
      </c>
      <c r="H123" s="270">
        <v>0</v>
      </c>
    </row>
    <row r="124" spans="2:8" ht="28.5" customHeight="1">
      <c r="B124" s="33"/>
      <c r="C124" s="34"/>
      <c r="D124" s="30" t="s">
        <v>35</v>
      </c>
      <c r="E124" s="13" t="s">
        <v>16</v>
      </c>
      <c r="F124" s="14">
        <v>2689392</v>
      </c>
      <c r="G124" s="14">
        <v>2581187.34</v>
      </c>
      <c r="H124" s="15">
        <f aca="true" t="shared" si="7" ref="H124:H168">G124/F124</f>
        <v>0.9597661255778257</v>
      </c>
    </row>
    <row r="125" spans="2:8" ht="28.5" customHeight="1">
      <c r="B125" s="28"/>
      <c r="C125" s="29"/>
      <c r="D125" s="30" t="s">
        <v>36</v>
      </c>
      <c r="E125" s="13" t="s">
        <v>37</v>
      </c>
      <c r="F125" s="14">
        <v>13000</v>
      </c>
      <c r="G125" s="14">
        <v>16343.86</v>
      </c>
      <c r="H125" s="15">
        <f t="shared" si="7"/>
        <v>1.25722</v>
      </c>
    </row>
    <row r="126" spans="2:8" ht="48" customHeight="1">
      <c r="B126" s="33"/>
      <c r="C126" s="347" t="s">
        <v>109</v>
      </c>
      <c r="D126" s="287"/>
      <c r="E126" s="288" t="s">
        <v>110</v>
      </c>
      <c r="F126" s="343">
        <f>F127+F128</f>
        <v>26116</v>
      </c>
      <c r="G126" s="343">
        <f>G127+G128</f>
        <v>21346.260000000002</v>
      </c>
      <c r="H126" s="340">
        <f t="shared" si="7"/>
        <v>0.8173633021902282</v>
      </c>
    </row>
    <row r="127" spans="2:8" ht="28.5" customHeight="1">
      <c r="B127" s="28"/>
      <c r="C127" s="29"/>
      <c r="D127" s="30" t="s">
        <v>35</v>
      </c>
      <c r="E127" s="13" t="s">
        <v>16</v>
      </c>
      <c r="F127" s="14">
        <v>14557</v>
      </c>
      <c r="G127" s="14">
        <v>10974.6</v>
      </c>
      <c r="H127" s="15">
        <f t="shared" si="7"/>
        <v>0.7539053376382496</v>
      </c>
    </row>
    <row r="128" spans="2:8" ht="28.5" customHeight="1">
      <c r="B128" s="28"/>
      <c r="C128" s="29"/>
      <c r="D128" s="30" t="s">
        <v>95</v>
      </c>
      <c r="E128" s="13" t="s">
        <v>96</v>
      </c>
      <c r="F128" s="14">
        <v>11559</v>
      </c>
      <c r="G128" s="14">
        <v>10371.66</v>
      </c>
      <c r="H128" s="15">
        <f t="shared" si="7"/>
        <v>0.8972800415260835</v>
      </c>
    </row>
    <row r="129" spans="2:8" ht="31.5" customHeight="1">
      <c r="B129" s="33"/>
      <c r="C129" s="347" t="s">
        <v>111</v>
      </c>
      <c r="D129" s="287"/>
      <c r="E129" s="288" t="s">
        <v>112</v>
      </c>
      <c r="F129" s="343">
        <f>SUM(F130:F130)</f>
        <v>68667</v>
      </c>
      <c r="G129" s="343">
        <f>SUM(G130:G130)</f>
        <v>68576.71</v>
      </c>
      <c r="H129" s="340">
        <f t="shared" si="7"/>
        <v>0.9986851034703716</v>
      </c>
    </row>
    <row r="130" spans="2:8" ht="33" customHeight="1">
      <c r="B130" s="28"/>
      <c r="C130" s="29"/>
      <c r="D130" s="30" t="s">
        <v>95</v>
      </c>
      <c r="E130" s="13" t="s">
        <v>96</v>
      </c>
      <c r="F130" s="14">
        <v>68667</v>
      </c>
      <c r="G130" s="14">
        <v>68576.71</v>
      </c>
      <c r="H130" s="15">
        <f t="shared" si="7"/>
        <v>0.9986851034703716</v>
      </c>
    </row>
    <row r="131" spans="2:8" ht="21.75" customHeight="1">
      <c r="B131" s="28"/>
      <c r="C131" s="287" t="s">
        <v>230</v>
      </c>
      <c r="D131" s="304"/>
      <c r="E131" s="288" t="s">
        <v>231</v>
      </c>
      <c r="F131" s="271">
        <f>F132</f>
        <v>2000</v>
      </c>
      <c r="G131" s="271">
        <f>G132</f>
        <v>1098.45</v>
      </c>
      <c r="H131" s="345">
        <f t="shared" si="7"/>
        <v>0.5492250000000001</v>
      </c>
    </row>
    <row r="132" spans="2:8" ht="31.5" customHeight="1">
      <c r="B132" s="28"/>
      <c r="C132" s="29"/>
      <c r="D132" s="30" t="s">
        <v>35</v>
      </c>
      <c r="E132" s="13" t="s">
        <v>16</v>
      </c>
      <c r="F132" s="14">
        <v>2000</v>
      </c>
      <c r="G132" s="14">
        <v>1098.45</v>
      </c>
      <c r="H132" s="21">
        <f>G132/F132</f>
        <v>0.5492250000000001</v>
      </c>
    </row>
    <row r="133" spans="2:8" ht="21" customHeight="1">
      <c r="B133" s="28"/>
      <c r="C133" s="347" t="s">
        <v>303</v>
      </c>
      <c r="D133" s="359"/>
      <c r="E133" s="360" t="s">
        <v>305</v>
      </c>
      <c r="F133" s="343">
        <f>F134</f>
        <v>138250</v>
      </c>
      <c r="G133" s="343">
        <f>G134</f>
        <v>135223.91</v>
      </c>
      <c r="H133" s="340">
        <f t="shared" si="7"/>
        <v>0.9781114647377939</v>
      </c>
    </row>
    <row r="134" spans="2:8" ht="28.5" customHeight="1">
      <c r="B134" s="28"/>
      <c r="C134" s="29"/>
      <c r="D134" s="30" t="s">
        <v>95</v>
      </c>
      <c r="E134" s="13" t="s">
        <v>96</v>
      </c>
      <c r="F134" s="14">
        <v>138250</v>
      </c>
      <c r="G134" s="14">
        <v>135223.91</v>
      </c>
      <c r="H134" s="15">
        <f t="shared" si="7"/>
        <v>0.9781114647377939</v>
      </c>
    </row>
    <row r="135" spans="2:8" ht="21" customHeight="1">
      <c r="B135" s="33"/>
      <c r="C135" s="347" t="s">
        <v>113</v>
      </c>
      <c r="D135" s="287"/>
      <c r="E135" s="288" t="s">
        <v>114</v>
      </c>
      <c r="F135" s="343">
        <f>F136+F137</f>
        <v>31735</v>
      </c>
      <c r="G135" s="343">
        <f>G136+G137</f>
        <v>28519.56</v>
      </c>
      <c r="H135" s="340">
        <f t="shared" si="7"/>
        <v>0.8986784307546873</v>
      </c>
    </row>
    <row r="136" spans="2:8" ht="21" customHeight="1">
      <c r="B136" s="33"/>
      <c r="C136" s="34"/>
      <c r="D136" s="30" t="s">
        <v>42</v>
      </c>
      <c r="E136" s="13" t="s">
        <v>43</v>
      </c>
      <c r="F136" s="38">
        <v>4500</v>
      </c>
      <c r="G136" s="38">
        <v>1284.56</v>
      </c>
      <c r="H136" s="15">
        <f t="shared" si="7"/>
        <v>0.28545777777777775</v>
      </c>
    </row>
    <row r="137" spans="2:8" ht="28.5" customHeight="1">
      <c r="B137" s="28"/>
      <c r="C137" s="29"/>
      <c r="D137" s="30" t="s">
        <v>95</v>
      </c>
      <c r="E137" s="13" t="s">
        <v>96</v>
      </c>
      <c r="F137" s="14">
        <v>27235</v>
      </c>
      <c r="G137" s="14">
        <v>27235</v>
      </c>
      <c r="H137" s="15">
        <f t="shared" si="7"/>
        <v>1</v>
      </c>
    </row>
    <row r="138" spans="2:8" ht="21" customHeight="1">
      <c r="B138" s="33"/>
      <c r="C138" s="347" t="s">
        <v>115</v>
      </c>
      <c r="D138" s="287"/>
      <c r="E138" s="288" t="s">
        <v>15</v>
      </c>
      <c r="F138" s="343">
        <f>SUM(F139:F141)</f>
        <v>60041</v>
      </c>
      <c r="G138" s="343">
        <f>SUM(G139:G141)</f>
        <v>59689.6</v>
      </c>
      <c r="H138" s="340">
        <f t="shared" si="7"/>
        <v>0.9941473326560184</v>
      </c>
    </row>
    <row r="139" spans="2:8" ht="27" customHeight="1">
      <c r="B139" s="33"/>
      <c r="C139" s="347"/>
      <c r="D139" s="30" t="s">
        <v>35</v>
      </c>
      <c r="E139" s="13" t="s">
        <v>16</v>
      </c>
      <c r="F139" s="38">
        <v>1400</v>
      </c>
      <c r="G139" s="573">
        <v>1400</v>
      </c>
      <c r="H139" s="574">
        <f>G139/F139</f>
        <v>1</v>
      </c>
    </row>
    <row r="140" spans="2:8" ht="27" customHeight="1">
      <c r="B140" s="33"/>
      <c r="C140" s="347"/>
      <c r="D140" s="86">
        <v>2010</v>
      </c>
      <c r="E140" s="538" t="s">
        <v>16</v>
      </c>
      <c r="F140" s="38">
        <v>941</v>
      </c>
      <c r="G140" s="737">
        <v>589.6</v>
      </c>
      <c r="H140" s="574">
        <f>G140/F140</f>
        <v>0.6265674814027631</v>
      </c>
    </row>
    <row r="141" spans="2:8" ht="27" customHeight="1" thickBot="1">
      <c r="B141" s="33"/>
      <c r="C141" s="347"/>
      <c r="D141" s="57" t="s">
        <v>95</v>
      </c>
      <c r="E141" s="62" t="s">
        <v>96</v>
      </c>
      <c r="F141" s="38">
        <v>57700</v>
      </c>
      <c r="G141" s="38">
        <v>57700</v>
      </c>
      <c r="H141" s="224">
        <f>G141/F141</f>
        <v>1</v>
      </c>
    </row>
    <row r="142" spans="2:8" ht="22.5" customHeight="1" thickBot="1">
      <c r="B142" s="323" t="s">
        <v>236</v>
      </c>
      <c r="C142" s="332"/>
      <c r="D142" s="333"/>
      <c r="E142" s="334" t="s">
        <v>237</v>
      </c>
      <c r="F142" s="321">
        <f>F143</f>
        <v>7108</v>
      </c>
      <c r="G142" s="321">
        <f>G143</f>
        <v>8332.64</v>
      </c>
      <c r="H142" s="322">
        <f t="shared" si="7"/>
        <v>1.1722903770399549</v>
      </c>
    </row>
    <row r="143" spans="2:8" ht="21" customHeight="1">
      <c r="B143" s="317"/>
      <c r="C143" s="287" t="s">
        <v>392</v>
      </c>
      <c r="D143" s="300"/>
      <c r="E143" s="301" t="s">
        <v>393</v>
      </c>
      <c r="F143" s="458">
        <f>F144</f>
        <v>7108</v>
      </c>
      <c r="G143" s="458">
        <f>G144</f>
        <v>8332.64</v>
      </c>
      <c r="H143" s="340">
        <f t="shared" si="7"/>
        <v>1.1722903770399549</v>
      </c>
    </row>
    <row r="144" spans="2:8" ht="21" customHeight="1" thickBot="1">
      <c r="B144" s="474"/>
      <c r="C144" s="475"/>
      <c r="D144" s="476" t="s">
        <v>394</v>
      </c>
      <c r="E144" s="32" t="s">
        <v>395</v>
      </c>
      <c r="F144" s="187">
        <v>7108</v>
      </c>
      <c r="G144" s="187">
        <v>8332.64</v>
      </c>
      <c r="H144" s="21">
        <f>G144/F144</f>
        <v>1.1722903770399549</v>
      </c>
    </row>
    <row r="145" spans="2:8" ht="22.5" customHeight="1" thickBot="1">
      <c r="B145" s="323" t="s">
        <v>116</v>
      </c>
      <c r="C145" s="324"/>
      <c r="D145" s="325"/>
      <c r="E145" s="326" t="s">
        <v>117</v>
      </c>
      <c r="F145" s="326">
        <f>F146</f>
        <v>52350</v>
      </c>
      <c r="G145" s="326">
        <f>G146</f>
        <v>52350</v>
      </c>
      <c r="H145" s="599">
        <f t="shared" si="7"/>
        <v>1</v>
      </c>
    </row>
    <row r="146" spans="2:8" ht="21" customHeight="1">
      <c r="B146" s="33"/>
      <c r="C146" s="347" t="s">
        <v>118</v>
      </c>
      <c r="D146" s="287"/>
      <c r="E146" s="288" t="s">
        <v>119</v>
      </c>
      <c r="F146" s="343">
        <f>F147+F148</f>
        <v>52350</v>
      </c>
      <c r="G146" s="343">
        <f>G147+G148</f>
        <v>52350</v>
      </c>
      <c r="H146" s="340">
        <f t="shared" si="7"/>
        <v>1</v>
      </c>
    </row>
    <row r="147" spans="2:8" ht="29.25" customHeight="1">
      <c r="B147" s="28"/>
      <c r="C147" s="29"/>
      <c r="D147" s="30" t="s">
        <v>95</v>
      </c>
      <c r="E147" s="13" t="s">
        <v>96</v>
      </c>
      <c r="F147" s="14">
        <v>48000</v>
      </c>
      <c r="G147" s="598">
        <v>48000</v>
      </c>
      <c r="H147" s="15">
        <f t="shared" si="7"/>
        <v>1</v>
      </c>
    </row>
    <row r="148" spans="2:8" ht="41.25" customHeight="1" thickBot="1">
      <c r="B148" s="206"/>
      <c r="C148" s="669"/>
      <c r="D148" s="478" t="s">
        <v>514</v>
      </c>
      <c r="E148" s="13" t="s">
        <v>515</v>
      </c>
      <c r="F148" s="67">
        <v>4350</v>
      </c>
      <c r="G148" s="670">
        <v>4350</v>
      </c>
      <c r="H148" s="21">
        <f t="shared" si="7"/>
        <v>1</v>
      </c>
    </row>
    <row r="149" spans="2:8" ht="22.5" customHeight="1" thickBot="1">
      <c r="B149" s="323" t="s">
        <v>120</v>
      </c>
      <c r="C149" s="324"/>
      <c r="D149" s="325"/>
      <c r="E149" s="326" t="s">
        <v>121</v>
      </c>
      <c r="F149" s="326">
        <f>F150+F156+F158</f>
        <v>937776</v>
      </c>
      <c r="G149" s="326">
        <f>G150+G156+G158</f>
        <v>858973.0700000001</v>
      </c>
      <c r="H149" s="599">
        <f t="shared" si="7"/>
        <v>0.9159682802716215</v>
      </c>
    </row>
    <row r="150" spans="2:8" ht="22.5" customHeight="1">
      <c r="B150" s="519"/>
      <c r="C150" s="539" t="s">
        <v>243</v>
      </c>
      <c r="D150" s="523"/>
      <c r="E150" s="540" t="s">
        <v>244</v>
      </c>
      <c r="F150" s="529">
        <f>SUM(F151:F155)</f>
        <v>905776</v>
      </c>
      <c r="G150" s="529">
        <f>SUM(G151:G155)</f>
        <v>826151.1900000001</v>
      </c>
      <c r="H150" s="549">
        <f>G150/F150</f>
        <v>0.9120921618590028</v>
      </c>
    </row>
    <row r="151" spans="2:8" ht="27" customHeight="1">
      <c r="B151" s="520"/>
      <c r="C151" s="520"/>
      <c r="D151" s="541" t="s">
        <v>40</v>
      </c>
      <c r="E151" s="542" t="s">
        <v>452</v>
      </c>
      <c r="F151" s="536">
        <v>830776</v>
      </c>
      <c r="G151" s="536">
        <v>744456.54</v>
      </c>
      <c r="H151" s="546">
        <f>G151/F151</f>
        <v>0.8960977929068726</v>
      </c>
    </row>
    <row r="152" spans="2:8" ht="27" customHeight="1">
      <c r="B152" s="520"/>
      <c r="C152" s="520"/>
      <c r="D152" s="31" t="s">
        <v>516</v>
      </c>
      <c r="E152" s="13" t="s">
        <v>517</v>
      </c>
      <c r="F152" s="536">
        <v>70000</v>
      </c>
      <c r="G152" s="536">
        <v>71173.08</v>
      </c>
      <c r="H152" s="21">
        <f>G152/F152</f>
        <v>1.0167582857142858</v>
      </c>
    </row>
    <row r="153" spans="2:8" ht="24.75" customHeight="1">
      <c r="B153" s="520"/>
      <c r="C153" s="520"/>
      <c r="D153" s="31" t="s">
        <v>29</v>
      </c>
      <c r="E153" s="13" t="s">
        <v>30</v>
      </c>
      <c r="F153" s="536">
        <v>5000</v>
      </c>
      <c r="G153" s="536">
        <v>9197.67</v>
      </c>
      <c r="H153" s="21">
        <f>G153/F153</f>
        <v>1.839534</v>
      </c>
    </row>
    <row r="154" spans="2:8" ht="24.75" customHeight="1">
      <c r="B154" s="520"/>
      <c r="C154" s="520"/>
      <c r="D154" s="473" t="s">
        <v>439</v>
      </c>
      <c r="E154" s="62" t="s">
        <v>440</v>
      </c>
      <c r="F154" s="536">
        <v>0</v>
      </c>
      <c r="G154" s="536">
        <v>975.6</v>
      </c>
      <c r="H154" s="15">
        <v>0</v>
      </c>
    </row>
    <row r="155" spans="2:8" ht="24.75" customHeight="1">
      <c r="B155" s="520"/>
      <c r="C155" s="520"/>
      <c r="D155" s="30" t="s">
        <v>62</v>
      </c>
      <c r="E155" s="13" t="s">
        <v>63</v>
      </c>
      <c r="F155" s="536">
        <v>0</v>
      </c>
      <c r="G155" s="536">
        <v>348.3</v>
      </c>
      <c r="H155" s="15">
        <v>0</v>
      </c>
    </row>
    <row r="156" spans="2:8" ht="31.5" customHeight="1">
      <c r="B156" s="63"/>
      <c r="C156" s="265" t="s">
        <v>304</v>
      </c>
      <c r="D156" s="295"/>
      <c r="E156" s="361" t="s">
        <v>306</v>
      </c>
      <c r="F156" s="296">
        <f>F157</f>
        <v>32000</v>
      </c>
      <c r="G156" s="296">
        <f>G157</f>
        <v>31506.04</v>
      </c>
      <c r="H156" s="345">
        <f t="shared" si="7"/>
        <v>0.9845637500000001</v>
      </c>
    </row>
    <row r="157" spans="2:8" ht="21" customHeight="1">
      <c r="B157" s="64"/>
      <c r="C157" s="64"/>
      <c r="D157" s="31" t="s">
        <v>29</v>
      </c>
      <c r="E157" s="13" t="s">
        <v>30</v>
      </c>
      <c r="F157" s="65">
        <v>32000</v>
      </c>
      <c r="G157" s="65">
        <v>31506.04</v>
      </c>
      <c r="H157" s="15">
        <f t="shared" si="7"/>
        <v>0.9845637500000001</v>
      </c>
    </row>
    <row r="158" spans="2:8" ht="30.75" customHeight="1">
      <c r="B158" s="33"/>
      <c r="C158" s="347" t="s">
        <v>122</v>
      </c>
      <c r="D158" s="287"/>
      <c r="E158" s="288" t="s">
        <v>123</v>
      </c>
      <c r="F158" s="343">
        <f>F159</f>
        <v>0</v>
      </c>
      <c r="G158" s="343">
        <f>G159</f>
        <v>1315.84</v>
      </c>
      <c r="H158" s="340">
        <v>0</v>
      </c>
    </row>
    <row r="159" spans="2:8" ht="21" customHeight="1" thickBot="1">
      <c r="B159" s="25"/>
      <c r="C159" s="26"/>
      <c r="D159" s="27" t="s">
        <v>124</v>
      </c>
      <c r="E159" s="19" t="s">
        <v>125</v>
      </c>
      <c r="F159" s="20">
        <v>0</v>
      </c>
      <c r="G159" s="209">
        <v>1315.84</v>
      </c>
      <c r="H159" s="21">
        <v>0</v>
      </c>
    </row>
    <row r="160" spans="2:8" ht="22.5" customHeight="1" thickBot="1">
      <c r="B160" s="323" t="s">
        <v>126</v>
      </c>
      <c r="C160" s="325"/>
      <c r="D160" s="325"/>
      <c r="E160" s="326" t="s">
        <v>127</v>
      </c>
      <c r="F160" s="321">
        <f>F161</f>
        <v>19800</v>
      </c>
      <c r="G160" s="321">
        <f>G161</f>
        <v>25964.64</v>
      </c>
      <c r="H160" s="322">
        <f t="shared" si="7"/>
        <v>1.3113454545454546</v>
      </c>
    </row>
    <row r="161" spans="2:8" ht="21" customHeight="1">
      <c r="B161" s="39"/>
      <c r="C161" s="299" t="s">
        <v>128</v>
      </c>
      <c r="D161" s="303"/>
      <c r="E161" s="301" t="s">
        <v>15</v>
      </c>
      <c r="F161" s="339">
        <f>SUM(F162:F167)</f>
        <v>19800</v>
      </c>
      <c r="G161" s="339">
        <f>SUM(G162:G167)</f>
        <v>25964.64</v>
      </c>
      <c r="H161" s="345">
        <f t="shared" si="7"/>
        <v>1.3113454545454546</v>
      </c>
    </row>
    <row r="162" spans="2:8" ht="21" customHeight="1">
      <c r="B162" s="28"/>
      <c r="C162" s="173"/>
      <c r="D162" s="31" t="s">
        <v>29</v>
      </c>
      <c r="E162" s="13" t="s">
        <v>30</v>
      </c>
      <c r="F162" s="38">
        <v>2800</v>
      </c>
      <c r="G162" s="38">
        <v>3771.67</v>
      </c>
      <c r="H162" s="21">
        <f t="shared" si="7"/>
        <v>1.347025</v>
      </c>
    </row>
    <row r="163" spans="2:8" ht="48.75" customHeight="1">
      <c r="B163" s="28"/>
      <c r="C163" s="173"/>
      <c r="D163" s="30" t="s">
        <v>21</v>
      </c>
      <c r="E163" s="13" t="s">
        <v>22</v>
      </c>
      <c r="F163" s="38">
        <v>6000</v>
      </c>
      <c r="G163" s="38">
        <v>8823</v>
      </c>
      <c r="H163" s="21">
        <f t="shared" si="7"/>
        <v>1.4705</v>
      </c>
    </row>
    <row r="164" spans="2:8" ht="15">
      <c r="B164" s="28"/>
      <c r="C164" s="173"/>
      <c r="D164" s="31" t="s">
        <v>42</v>
      </c>
      <c r="E164" s="13" t="s">
        <v>43</v>
      </c>
      <c r="F164" s="187">
        <v>0</v>
      </c>
      <c r="G164" s="187">
        <v>15.9</v>
      </c>
      <c r="H164" s="21">
        <v>0</v>
      </c>
    </row>
    <row r="165" spans="2:8" ht="18.75" customHeight="1">
      <c r="B165" s="28"/>
      <c r="C165" s="35"/>
      <c r="D165" s="31" t="s">
        <v>12</v>
      </c>
      <c r="E165" s="13" t="s">
        <v>13</v>
      </c>
      <c r="F165" s="38">
        <v>1000</v>
      </c>
      <c r="G165" s="38">
        <v>3338</v>
      </c>
      <c r="H165" s="21">
        <f t="shared" si="7"/>
        <v>3.338</v>
      </c>
    </row>
    <row r="166" spans="2:8" ht="18.75" customHeight="1">
      <c r="B166" s="25"/>
      <c r="C166" s="173"/>
      <c r="D166" s="476" t="s">
        <v>394</v>
      </c>
      <c r="E166" s="32" t="s">
        <v>395</v>
      </c>
      <c r="F166" s="442">
        <v>0</v>
      </c>
      <c r="G166" s="442">
        <v>14.61</v>
      </c>
      <c r="H166" s="21">
        <v>0</v>
      </c>
    </row>
    <row r="167" spans="2:8" ht="26.25" thickBot="1">
      <c r="B167" s="25"/>
      <c r="C167" s="173"/>
      <c r="D167" s="677" t="s">
        <v>318</v>
      </c>
      <c r="E167" s="678" t="s">
        <v>314</v>
      </c>
      <c r="F167" s="442">
        <v>10000</v>
      </c>
      <c r="G167" s="442">
        <v>10001.46</v>
      </c>
      <c r="H167" s="21">
        <f>G167/F167</f>
        <v>1.000146</v>
      </c>
    </row>
    <row r="168" spans="2:8" ht="19.5" customHeight="1" thickBot="1">
      <c r="B168" s="323" t="s">
        <v>260</v>
      </c>
      <c r="C168" s="325"/>
      <c r="D168" s="325"/>
      <c r="E168" s="326" t="s">
        <v>316</v>
      </c>
      <c r="F168" s="321">
        <f>F169+F171+F175</f>
        <v>246700</v>
      </c>
      <c r="G168" s="321">
        <f>G169+G171+G175</f>
        <v>251912.44</v>
      </c>
      <c r="H168" s="322">
        <f t="shared" si="7"/>
        <v>1.0211286582894203</v>
      </c>
    </row>
    <row r="169" spans="2:8" ht="18.75" customHeight="1">
      <c r="B169" s="39"/>
      <c r="C169" s="299" t="s">
        <v>336</v>
      </c>
      <c r="D169" s="305"/>
      <c r="E169" s="301" t="s">
        <v>337</v>
      </c>
      <c r="F169" s="339">
        <f>F170</f>
        <v>206700</v>
      </c>
      <c r="G169" s="339">
        <f>G170</f>
        <v>206227</v>
      </c>
      <c r="H169" s="340">
        <f>G169/F169</f>
        <v>0.9977116594097726</v>
      </c>
    </row>
    <row r="170" spans="2:8" ht="26.25" customHeight="1">
      <c r="B170" s="28"/>
      <c r="C170" s="35"/>
      <c r="D170" s="244">
        <v>6297</v>
      </c>
      <c r="E170" s="37" t="s">
        <v>314</v>
      </c>
      <c r="F170" s="38">
        <v>206700</v>
      </c>
      <c r="G170" s="38">
        <v>206227</v>
      </c>
      <c r="H170" s="15">
        <f>G170/F170</f>
        <v>0.9977116594097726</v>
      </c>
    </row>
    <row r="171" spans="2:8" ht="21" customHeight="1">
      <c r="B171" s="28"/>
      <c r="C171" s="287" t="s">
        <v>422</v>
      </c>
      <c r="D171" s="371"/>
      <c r="E171" s="288" t="s">
        <v>423</v>
      </c>
      <c r="F171" s="271">
        <f>SUM(F172:F174)</f>
        <v>40000</v>
      </c>
      <c r="G171" s="271">
        <f>SUM(G172:G174)</f>
        <v>45528.87</v>
      </c>
      <c r="H171" s="345">
        <f>G171/F171</f>
        <v>1.13822175</v>
      </c>
    </row>
    <row r="172" spans="2:8" ht="41.25" customHeight="1">
      <c r="B172" s="28"/>
      <c r="C172" s="287"/>
      <c r="D172" s="30" t="s">
        <v>21</v>
      </c>
      <c r="E172" s="13" t="s">
        <v>22</v>
      </c>
      <c r="F172" s="14">
        <v>20000</v>
      </c>
      <c r="G172" s="66">
        <v>31630.54</v>
      </c>
      <c r="H172" s="21">
        <f>G172/F172</f>
        <v>1.5815270000000001</v>
      </c>
    </row>
    <row r="173" spans="2:8" ht="21" customHeight="1">
      <c r="B173" s="28"/>
      <c r="C173" s="287"/>
      <c r="D173" s="30" t="s">
        <v>42</v>
      </c>
      <c r="E173" s="13" t="s">
        <v>43</v>
      </c>
      <c r="F173" s="14">
        <v>0</v>
      </c>
      <c r="G173" s="66">
        <v>180.31</v>
      </c>
      <c r="H173" s="21">
        <v>0</v>
      </c>
    </row>
    <row r="174" spans="2:8" ht="21" customHeight="1">
      <c r="B174" s="28"/>
      <c r="C174" s="28"/>
      <c r="D174" s="244" t="s">
        <v>394</v>
      </c>
      <c r="E174" s="37" t="s">
        <v>395</v>
      </c>
      <c r="F174" s="14">
        <v>20000</v>
      </c>
      <c r="G174" s="66">
        <v>13718.02</v>
      </c>
      <c r="H174" s="15">
        <f>G174/F174</f>
        <v>0.685901</v>
      </c>
    </row>
    <row r="175" spans="2:8" ht="21" customHeight="1">
      <c r="B175" s="520"/>
      <c r="C175" s="550" t="s">
        <v>261</v>
      </c>
      <c r="D175" s="522"/>
      <c r="E175" s="288" t="s">
        <v>317</v>
      </c>
      <c r="F175" s="551">
        <f>F176</f>
        <v>0</v>
      </c>
      <c r="G175" s="551">
        <f>G176</f>
        <v>156.57</v>
      </c>
      <c r="H175" s="552">
        <v>0</v>
      </c>
    </row>
    <row r="176" spans="2:8" ht="22.5" customHeight="1">
      <c r="B176" s="609"/>
      <c r="C176" s="609"/>
      <c r="D176" s="610" t="s">
        <v>394</v>
      </c>
      <c r="E176" s="37" t="s">
        <v>395</v>
      </c>
      <c r="F176" s="658">
        <v>0</v>
      </c>
      <c r="G176" s="658">
        <v>156.57</v>
      </c>
      <c r="H176" s="650">
        <v>0</v>
      </c>
    </row>
    <row r="177" spans="2:8" ht="15.75" customHeight="1" thickBot="1">
      <c r="B177" s="654"/>
      <c r="C177" s="654"/>
      <c r="D177" s="655"/>
      <c r="E177" s="653"/>
      <c r="F177" s="656"/>
      <c r="G177" s="656"/>
      <c r="H177" s="657"/>
    </row>
    <row r="178" spans="2:8" ht="18" customHeight="1">
      <c r="B178" s="41"/>
      <c r="C178" s="41"/>
      <c r="D178" s="42"/>
      <c r="E178" s="335" t="s">
        <v>129</v>
      </c>
      <c r="F178" s="739">
        <f>F6+F15+F12+F20+F23+F30+F39+F48+F51+F82+F91+F117+F142+F145+F149+F160+F168</f>
        <v>27317400.979999997</v>
      </c>
      <c r="G178" s="739">
        <f>G6+G15+G12+G20+G23+G30+G39+G48+G51+G82+G91+G117+G142+G145+G149+G160+G168</f>
        <v>26755482.300000004</v>
      </c>
      <c r="H178" s="741">
        <f>G178/F178</f>
        <v>0.9794300094503356</v>
      </c>
    </row>
    <row r="179" spans="2:8" ht="18" customHeight="1" thickBot="1">
      <c r="B179" s="41"/>
      <c r="C179" s="41"/>
      <c r="D179" s="42"/>
      <c r="E179" s="336" t="s">
        <v>130</v>
      </c>
      <c r="F179" s="740"/>
      <c r="G179" s="740"/>
      <c r="H179" s="742"/>
    </row>
    <row r="180" spans="2:8" ht="30">
      <c r="B180" s="43"/>
      <c r="C180" s="43"/>
      <c r="D180" s="44"/>
      <c r="E180" s="301" t="s">
        <v>131</v>
      </c>
      <c r="F180" s="424">
        <f>F11+F32+F41+F43+F45+F47+F97+F109+F116+F124+F127+F132+F139+F140</f>
        <v>3615458.98</v>
      </c>
      <c r="G180" s="424">
        <f>G11+G32+G41+G43+G45+G47+G97+G109+G116+G124+G127+G132+G139+G140</f>
        <v>3499843.08</v>
      </c>
      <c r="H180" s="345">
        <f aca="true" t="shared" si="8" ref="H180:H190">G180/F180</f>
        <v>0.9680217918002765</v>
      </c>
    </row>
    <row r="181" spans="2:8" ht="30">
      <c r="B181" s="43"/>
      <c r="C181" s="43"/>
      <c r="D181" s="44"/>
      <c r="E181" s="288" t="s">
        <v>132</v>
      </c>
      <c r="F181" s="425">
        <f>F88+F99+F105+F121+F128+F130+F134+F137+F141+F147+F148</f>
        <v>855285.24</v>
      </c>
      <c r="G181" s="425">
        <f>G88+G99+G105+G121+G128+G130+G134+G137+G141+G147+G148</f>
        <v>850868.62</v>
      </c>
      <c r="H181" s="340">
        <f t="shared" si="8"/>
        <v>0.9948360853275101</v>
      </c>
    </row>
    <row r="182" spans="2:8" ht="30">
      <c r="B182" s="43"/>
      <c r="C182" s="43"/>
      <c r="D182" s="44"/>
      <c r="E182" s="288" t="s">
        <v>340</v>
      </c>
      <c r="F182" s="425">
        <f>F90</f>
        <v>17731.29</v>
      </c>
      <c r="G182" s="425">
        <f>G90</f>
        <v>17731.29</v>
      </c>
      <c r="H182" s="340">
        <f t="shared" si="8"/>
        <v>1</v>
      </c>
    </row>
    <row r="183" spans="2:8" ht="33" customHeight="1">
      <c r="B183" s="43"/>
      <c r="C183" s="43"/>
      <c r="D183" s="44"/>
      <c r="E183" s="420" t="s">
        <v>314</v>
      </c>
      <c r="F183" s="425">
        <f>F22+F50+F167+F170</f>
        <v>307299</v>
      </c>
      <c r="G183" s="425">
        <f>G22+G50+G167+G170</f>
        <v>306827.45999999996</v>
      </c>
      <c r="H183" s="340">
        <f t="shared" si="8"/>
        <v>0.9984655335682835</v>
      </c>
    </row>
    <row r="184" spans="2:8" ht="33" customHeight="1">
      <c r="B184" s="43"/>
      <c r="C184" s="43"/>
      <c r="D184" s="44"/>
      <c r="E184" s="513" t="s">
        <v>494</v>
      </c>
      <c r="F184" s="425">
        <f>F18</f>
        <v>165000</v>
      </c>
      <c r="G184" s="425">
        <f>G18</f>
        <v>164998.77</v>
      </c>
      <c r="H184" s="340">
        <f t="shared" si="8"/>
        <v>0.9999925454545454</v>
      </c>
    </row>
    <row r="185" spans="2:8" ht="45">
      <c r="B185" s="43"/>
      <c r="C185" s="43"/>
      <c r="D185" s="44"/>
      <c r="E185" s="513" t="s">
        <v>447</v>
      </c>
      <c r="F185" s="425">
        <f>F19</f>
        <v>100000</v>
      </c>
      <c r="G185" s="425">
        <f>G19</f>
        <v>93696</v>
      </c>
      <c r="H185" s="340">
        <f>G185/F185</f>
        <v>0.93696</v>
      </c>
    </row>
    <row r="186" spans="2:8" ht="25.5" customHeight="1">
      <c r="B186" s="43"/>
      <c r="C186" s="43"/>
      <c r="D186" s="46"/>
      <c r="E186" s="421" t="s">
        <v>133</v>
      </c>
      <c r="F186" s="425">
        <f>F84+F86</f>
        <v>8579119</v>
      </c>
      <c r="G186" s="425">
        <f>G84+G86</f>
        <v>8563822</v>
      </c>
      <c r="H186" s="340">
        <f t="shared" si="8"/>
        <v>0.9982169497823727</v>
      </c>
    </row>
    <row r="187" spans="2:8" ht="25.5" customHeight="1">
      <c r="B187" s="43"/>
      <c r="C187" s="43"/>
      <c r="D187" s="46"/>
      <c r="E187" s="421" t="s">
        <v>134</v>
      </c>
      <c r="F187" s="425">
        <f>F8+F10+F14+F17+F23+F33+F34+F52+F54+F61+F69+F80+F81+F89+F93+F94+F95+F96+F101+F102+F103+F104+F107+F108+F111+F113+F114+F119+F123+F125+F136+F144+F150+F157+F159+F162+F163+F164+F165+F166+F171+F175</f>
        <v>13677507.47</v>
      </c>
      <c r="G187" s="425">
        <f>G8+G10+G14+G17+G23+G33+G34+G52+G54+G61+G69+G80+G81+G89+G93+G94+G95+G96+G101+G102+G103+G104+G107+G108+G111+G113+G114+G119+G123+G125+G136+G144+G150+G157+G159+G162+G163+G164+G165+G166+G171+G175</f>
        <v>13257695.079999996</v>
      </c>
      <c r="H187" s="340">
        <f t="shared" si="8"/>
        <v>0.9693063673391652</v>
      </c>
    </row>
    <row r="188" spans="2:8" ht="15" customHeight="1">
      <c r="B188" s="43"/>
      <c r="C188" s="43"/>
      <c r="D188" s="46"/>
      <c r="E188" s="422"/>
      <c r="F188" s="426"/>
      <c r="G188" s="426"/>
      <c r="H188" s="427"/>
    </row>
    <row r="189" spans="5:8" ht="25.5" customHeight="1">
      <c r="E189" s="423" t="s">
        <v>334</v>
      </c>
      <c r="F189" s="428">
        <f>F178-F190</f>
        <v>26702370.689999998</v>
      </c>
      <c r="G189" s="428">
        <f>G178-G190</f>
        <v>26144172.070000004</v>
      </c>
      <c r="H189" s="429">
        <f t="shared" si="8"/>
        <v>0.9790955407487831</v>
      </c>
    </row>
    <row r="190" spans="5:8" ht="25.5" customHeight="1">
      <c r="E190" s="423" t="s">
        <v>329</v>
      </c>
      <c r="F190" s="428">
        <f>F17+F19+F22+F27+F50+F90+F95+F170</f>
        <v>615030.29</v>
      </c>
      <c r="G190" s="428">
        <f>G17+G19+G22+G27+G50+G90+G95+G154+G167+G170</f>
        <v>611310.23</v>
      </c>
      <c r="H190" s="429">
        <f t="shared" si="8"/>
        <v>0.9939514198560854</v>
      </c>
    </row>
    <row r="428" spans="5:7" ht="15.75">
      <c r="E428" s="48"/>
      <c r="F428" s="49"/>
      <c r="G428" s="49"/>
    </row>
    <row r="429" spans="6:7" ht="14.25">
      <c r="F429" s="2"/>
      <c r="G429" s="50"/>
    </row>
    <row r="430" spans="6:7" ht="14.25">
      <c r="F430" s="2"/>
      <c r="G430" s="50"/>
    </row>
    <row r="432" ht="15.75">
      <c r="E432" s="184"/>
    </row>
    <row r="435" ht="15">
      <c r="E435" s="186"/>
    </row>
  </sheetData>
  <sheetProtection/>
  <mergeCells count="3">
    <mergeCell ref="F178:F179"/>
    <mergeCell ref="G178:G179"/>
    <mergeCell ref="H178:H179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98"/>
  <sheetViews>
    <sheetView zoomScalePageLayoutView="0" workbookViewId="0" topLeftCell="A1">
      <selection activeCell="A151" sqref="A151:IV152"/>
    </sheetView>
  </sheetViews>
  <sheetFormatPr defaultColWidth="8.796875" defaultRowHeight="14.25"/>
  <cols>
    <col min="1" max="1" width="7.19921875" style="4" customWidth="1"/>
    <col min="2" max="2" width="5" style="1" customWidth="1"/>
    <col min="3" max="3" width="6.19921875" style="1" customWidth="1"/>
    <col min="4" max="4" width="38.5" style="1" customWidth="1"/>
    <col min="5" max="6" width="16.19921875" style="1" customWidth="1"/>
    <col min="7" max="7" width="10.8984375" style="1" customWidth="1"/>
    <col min="8" max="8" width="8" style="4" hidden="1" customWidth="1"/>
    <col min="9" max="9" width="1.1015625" style="4" customWidth="1"/>
    <col min="10" max="16384" width="9" style="4" customWidth="1"/>
  </cols>
  <sheetData>
    <row r="2" spans="2:6" ht="15.75">
      <c r="B2" s="2"/>
      <c r="F2" s="3" t="s">
        <v>382</v>
      </c>
    </row>
    <row r="3" spans="2:6" ht="20.25" customHeight="1">
      <c r="B3" s="2"/>
      <c r="C3" s="2"/>
      <c r="D3" s="2"/>
      <c r="F3" s="3"/>
    </row>
    <row r="4" spans="3:6" ht="30.75" customHeight="1">
      <c r="C4" s="2"/>
      <c r="D4" s="770" t="s">
        <v>507</v>
      </c>
      <c r="E4" s="770"/>
      <c r="F4" s="770"/>
    </row>
    <row r="5" spans="4:6" ht="8.25" customHeight="1">
      <c r="D5" s="93"/>
      <c r="E5" s="93"/>
      <c r="F5" s="93"/>
    </row>
    <row r="6" spans="2:7" ht="27" customHeight="1" thickBot="1">
      <c r="B6" s="5" t="s">
        <v>1</v>
      </c>
      <c r="C6" s="5" t="s">
        <v>2</v>
      </c>
      <c r="D6" s="6" t="s">
        <v>4</v>
      </c>
      <c r="E6" s="7" t="s">
        <v>5</v>
      </c>
      <c r="F6" s="144" t="s">
        <v>6</v>
      </c>
      <c r="G6" s="145" t="s">
        <v>7</v>
      </c>
    </row>
    <row r="7" spans="2:7" ht="15.75" customHeight="1" thickBot="1">
      <c r="B7" s="146"/>
      <c r="C7" s="147"/>
      <c r="D7" s="148" t="s">
        <v>290</v>
      </c>
      <c r="E7" s="149"/>
      <c r="F7" s="149"/>
      <c r="G7" s="150"/>
    </row>
    <row r="8" spans="2:7" ht="31.5">
      <c r="B8" s="390" t="s">
        <v>291</v>
      </c>
      <c r="C8" s="391"/>
      <c r="D8" s="392" t="s">
        <v>292</v>
      </c>
      <c r="E8" s="393">
        <f>E9</f>
        <v>1532700</v>
      </c>
      <c r="F8" s="394">
        <f>F9</f>
        <v>1535095.27</v>
      </c>
      <c r="G8" s="395">
        <f aca="true" t="shared" si="0" ref="G8:G23">F8/E8</f>
        <v>1.0015627781039995</v>
      </c>
    </row>
    <row r="9" spans="2:7" ht="16.5" customHeight="1">
      <c r="B9" s="33"/>
      <c r="C9" s="402">
        <v>40002</v>
      </c>
      <c r="D9" s="403" t="s">
        <v>293</v>
      </c>
      <c r="E9" s="404">
        <v>1532700</v>
      </c>
      <c r="F9" s="404">
        <v>1535095.27</v>
      </c>
      <c r="G9" s="405">
        <f t="shared" si="0"/>
        <v>1.0015627781039995</v>
      </c>
    </row>
    <row r="10" spans="2:7" ht="16.5" customHeight="1">
      <c r="B10" s="396" t="s">
        <v>23</v>
      </c>
      <c r="C10" s="396"/>
      <c r="D10" s="397" t="s">
        <v>294</v>
      </c>
      <c r="E10" s="398">
        <f>E11+E12</f>
        <v>125900</v>
      </c>
      <c r="F10" s="398">
        <f>F11+F12</f>
        <v>119492.56</v>
      </c>
      <c r="G10" s="399">
        <f t="shared" si="0"/>
        <v>0.9491069102462272</v>
      </c>
    </row>
    <row r="11" spans="2:7" ht="16.5" customHeight="1">
      <c r="B11" s="28"/>
      <c r="C11" s="406" t="s">
        <v>295</v>
      </c>
      <c r="D11" s="403" t="s">
        <v>296</v>
      </c>
      <c r="E11" s="404">
        <v>118000</v>
      </c>
      <c r="F11" s="404">
        <v>111662.56</v>
      </c>
      <c r="G11" s="405">
        <f t="shared" si="0"/>
        <v>0.9462928813559321</v>
      </c>
    </row>
    <row r="12" spans="2:7" ht="16.5" customHeight="1">
      <c r="B12" s="28"/>
      <c r="C12" s="406" t="s">
        <v>297</v>
      </c>
      <c r="D12" s="407" t="s">
        <v>15</v>
      </c>
      <c r="E12" s="404">
        <v>7900</v>
      </c>
      <c r="F12" s="404">
        <v>7830</v>
      </c>
      <c r="G12" s="405">
        <f t="shared" si="0"/>
        <v>0.9911392405063291</v>
      </c>
    </row>
    <row r="13" spans="2:7" ht="16.5" customHeight="1">
      <c r="B13" s="396" t="s">
        <v>158</v>
      </c>
      <c r="C13" s="396"/>
      <c r="D13" s="397" t="s">
        <v>159</v>
      </c>
      <c r="E13" s="398">
        <f>E14</f>
        <v>11500</v>
      </c>
      <c r="F13" s="398">
        <f>F14</f>
        <v>4259.26</v>
      </c>
      <c r="G13" s="399">
        <f t="shared" si="0"/>
        <v>0.3703704347826087</v>
      </c>
    </row>
    <row r="14" spans="2:7" ht="16.5" customHeight="1">
      <c r="B14" s="28"/>
      <c r="C14" s="408" t="s">
        <v>298</v>
      </c>
      <c r="D14" s="403" t="s">
        <v>299</v>
      </c>
      <c r="E14" s="404">
        <v>11500</v>
      </c>
      <c r="F14" s="404">
        <v>4259.26</v>
      </c>
      <c r="G14" s="405">
        <f t="shared" si="0"/>
        <v>0.3703704347826087</v>
      </c>
    </row>
    <row r="15" spans="2:7" ht="31.5" customHeight="1">
      <c r="B15" s="396" t="s">
        <v>120</v>
      </c>
      <c r="C15" s="396"/>
      <c r="D15" s="397" t="s">
        <v>121</v>
      </c>
      <c r="E15" s="398">
        <f>E16+E17</f>
        <v>1368050</v>
      </c>
      <c r="F15" s="398">
        <f>F16+F17</f>
        <v>1389256.5699999998</v>
      </c>
      <c r="G15" s="399">
        <f t="shared" si="0"/>
        <v>1.0155013120865464</v>
      </c>
    </row>
    <row r="16" spans="2:7" ht="16.5" customHeight="1">
      <c r="B16" s="28"/>
      <c r="C16" s="406" t="s">
        <v>300</v>
      </c>
      <c r="D16" s="403" t="s">
        <v>301</v>
      </c>
      <c r="E16" s="404">
        <v>1148700</v>
      </c>
      <c r="F16" s="404">
        <v>1179512.7</v>
      </c>
      <c r="G16" s="405">
        <f t="shared" si="0"/>
        <v>1.0268239749281796</v>
      </c>
    </row>
    <row r="17" spans="2:7" ht="16.5" customHeight="1">
      <c r="B17" s="28"/>
      <c r="C17" s="406" t="s">
        <v>245</v>
      </c>
      <c r="D17" s="403" t="s">
        <v>246</v>
      </c>
      <c r="E17" s="404">
        <v>219350</v>
      </c>
      <c r="F17" s="404">
        <v>209743.87</v>
      </c>
      <c r="G17" s="405">
        <f t="shared" si="0"/>
        <v>0.9562063824937315</v>
      </c>
    </row>
    <row r="18" spans="2:7" ht="5.25" customHeight="1">
      <c r="B18" s="39"/>
      <c r="C18" s="239"/>
      <c r="D18" s="45"/>
      <c r="E18" s="240"/>
      <c r="F18" s="240"/>
      <c r="G18" s="156"/>
    </row>
    <row r="19" spans="2:7" ht="5.25" customHeight="1">
      <c r="B19" s="39"/>
      <c r="C19" s="239"/>
      <c r="D19" s="45"/>
      <c r="E19" s="240"/>
      <c r="F19" s="240"/>
      <c r="G19" s="156"/>
    </row>
    <row r="20" spans="2:7" ht="15" customHeight="1">
      <c r="B20" s="39"/>
      <c r="C20" s="239"/>
      <c r="D20" s="414" t="s">
        <v>431</v>
      </c>
      <c r="E20" s="660">
        <v>1005000</v>
      </c>
      <c r="F20" s="660">
        <v>982262.33</v>
      </c>
      <c r="G20" s="415"/>
    </row>
    <row r="21" spans="2:7" ht="15" customHeight="1">
      <c r="B21" s="63"/>
      <c r="C21" s="63"/>
      <c r="D21" s="259" t="s">
        <v>330</v>
      </c>
      <c r="E21" s="661"/>
      <c r="F21" s="662">
        <v>10354.77</v>
      </c>
      <c r="G21" s="151"/>
    </row>
    <row r="22" spans="2:7" ht="16.5" customHeight="1" thickBot="1">
      <c r="B22" s="63"/>
      <c r="C22" s="63"/>
      <c r="D22" s="153" t="s">
        <v>275</v>
      </c>
      <c r="E22" s="663">
        <v>158000</v>
      </c>
      <c r="F22" s="663">
        <v>346001.45</v>
      </c>
      <c r="G22" s="154"/>
    </row>
    <row r="23" spans="2:7" ht="18.75" customHeight="1" thickBot="1">
      <c r="B23" s="22"/>
      <c r="C23" s="23"/>
      <c r="D23" s="278" t="s">
        <v>302</v>
      </c>
      <c r="E23" s="330">
        <f>E8+E10+E13+E15+E20+E21+E22</f>
        <v>4201150</v>
      </c>
      <c r="F23" s="330">
        <f>F8+F10+F13+F15+F20+F21+F22</f>
        <v>4386722.21</v>
      </c>
      <c r="G23" s="331">
        <f t="shared" si="0"/>
        <v>1.0441717648739035</v>
      </c>
    </row>
    <row r="24" spans="2:7" ht="8.25" customHeight="1">
      <c r="B24" s="4"/>
      <c r="C24" s="4"/>
      <c r="D24" s="4"/>
      <c r="E24" s="4"/>
      <c r="F24" s="4"/>
      <c r="G24" s="4"/>
    </row>
    <row r="25" spans="2:7" ht="8.25" customHeight="1">
      <c r="B25" s="107"/>
      <c r="C25" s="107"/>
      <c r="D25" s="70"/>
      <c r="E25" s="71"/>
      <c r="F25" s="155"/>
      <c r="G25" s="72"/>
    </row>
    <row r="26" spans="2:7" ht="27" customHeight="1" thickBot="1">
      <c r="B26" s="5" t="s">
        <v>1</v>
      </c>
      <c r="C26" s="5" t="s">
        <v>2</v>
      </c>
      <c r="D26" s="6" t="s">
        <v>4</v>
      </c>
      <c r="E26" s="7" t="s">
        <v>5</v>
      </c>
      <c r="F26" s="144" t="s">
        <v>6</v>
      </c>
      <c r="G26" s="145" t="s">
        <v>7</v>
      </c>
    </row>
    <row r="27" spans="2:7" ht="16.5" customHeight="1" thickBot="1">
      <c r="B27" s="146"/>
      <c r="C27" s="147"/>
      <c r="D27" s="148" t="s">
        <v>397</v>
      </c>
      <c r="E27" s="149"/>
      <c r="F27" s="149"/>
      <c r="G27" s="150"/>
    </row>
    <row r="28" spans="2:7" ht="31.5">
      <c r="B28" s="400" t="s">
        <v>291</v>
      </c>
      <c r="C28" s="400"/>
      <c r="D28" s="394" t="s">
        <v>292</v>
      </c>
      <c r="E28" s="394">
        <f>E29</f>
        <v>1532700</v>
      </c>
      <c r="F28" s="394">
        <f>F29</f>
        <v>1530801.92</v>
      </c>
      <c r="G28" s="395">
        <f aca="true" t="shared" si="1" ref="G28:G34">F28/E28</f>
        <v>0.9987616102303125</v>
      </c>
    </row>
    <row r="29" spans="2:7" ht="16.5" customHeight="1">
      <c r="B29" s="24"/>
      <c r="C29" s="409">
        <v>40002</v>
      </c>
      <c r="D29" s="410" t="s">
        <v>293</v>
      </c>
      <c r="E29" s="411">
        <v>1532700</v>
      </c>
      <c r="F29" s="411">
        <v>1530801.92</v>
      </c>
      <c r="G29" s="412">
        <f t="shared" si="1"/>
        <v>0.9987616102303125</v>
      </c>
    </row>
    <row r="30" spans="2:7" ht="16.5" customHeight="1">
      <c r="B30" s="33"/>
      <c r="C30" s="157"/>
      <c r="D30" s="158" t="s">
        <v>264</v>
      </c>
      <c r="E30" s="179">
        <v>584900</v>
      </c>
      <c r="F30" s="179">
        <v>584597.22</v>
      </c>
      <c r="G30" s="159">
        <f t="shared" si="1"/>
        <v>0.9994823388613437</v>
      </c>
    </row>
    <row r="31" spans="2:7" ht="16.5" customHeight="1">
      <c r="B31" s="396" t="s">
        <v>23</v>
      </c>
      <c r="C31" s="396"/>
      <c r="D31" s="397" t="s">
        <v>294</v>
      </c>
      <c r="E31" s="401">
        <f>E32+E34</f>
        <v>125900</v>
      </c>
      <c r="F31" s="401">
        <f>F32+F34</f>
        <v>119369</v>
      </c>
      <c r="G31" s="395">
        <f t="shared" si="1"/>
        <v>0.9481254964257347</v>
      </c>
    </row>
    <row r="32" spans="2:7" ht="16.5" customHeight="1">
      <c r="B32" s="28"/>
      <c r="C32" s="406" t="s">
        <v>295</v>
      </c>
      <c r="D32" s="403" t="s">
        <v>296</v>
      </c>
      <c r="E32" s="413">
        <v>118000</v>
      </c>
      <c r="F32" s="413">
        <v>111564.26</v>
      </c>
      <c r="G32" s="412">
        <f t="shared" si="1"/>
        <v>0.9454598305084745</v>
      </c>
    </row>
    <row r="33" spans="2:7" ht="16.5" customHeight="1">
      <c r="B33" s="28"/>
      <c r="C33" s="95"/>
      <c r="D33" s="158" t="s">
        <v>264</v>
      </c>
      <c r="E33" s="179">
        <v>56700</v>
      </c>
      <c r="F33" s="179">
        <v>55679.31</v>
      </c>
      <c r="G33" s="159">
        <f t="shared" si="1"/>
        <v>0.9819984126984127</v>
      </c>
    </row>
    <row r="34" spans="2:7" ht="16.5" customHeight="1">
      <c r="B34" s="28"/>
      <c r="C34" s="406" t="s">
        <v>297</v>
      </c>
      <c r="D34" s="407" t="s">
        <v>15</v>
      </c>
      <c r="E34" s="413">
        <v>7900</v>
      </c>
      <c r="F34" s="413">
        <v>7804.74</v>
      </c>
      <c r="G34" s="412">
        <f t="shared" si="1"/>
        <v>0.9879417721518987</v>
      </c>
    </row>
    <row r="35" spans="2:7" ht="16.5" customHeight="1">
      <c r="B35" s="28"/>
      <c r="C35" s="95"/>
      <c r="D35" s="158" t="s">
        <v>264</v>
      </c>
      <c r="E35" s="179">
        <v>0</v>
      </c>
      <c r="F35" s="179">
        <v>0</v>
      </c>
      <c r="G35" s="159">
        <v>0</v>
      </c>
    </row>
    <row r="36" spans="2:7" ht="16.5" customHeight="1">
      <c r="B36" s="396" t="s">
        <v>158</v>
      </c>
      <c r="C36" s="396"/>
      <c r="D36" s="397" t="s">
        <v>159</v>
      </c>
      <c r="E36" s="401">
        <f>E37</f>
        <v>11500</v>
      </c>
      <c r="F36" s="401">
        <f>F37</f>
        <v>3670.08</v>
      </c>
      <c r="G36" s="395">
        <f>F36/E36</f>
        <v>0.3191373913043478</v>
      </c>
    </row>
    <row r="37" spans="2:7" ht="16.5" customHeight="1">
      <c r="B37" s="28"/>
      <c r="C37" s="406" t="s">
        <v>298</v>
      </c>
      <c r="D37" s="403" t="s">
        <v>299</v>
      </c>
      <c r="E37" s="413">
        <v>11500</v>
      </c>
      <c r="F37" s="413">
        <v>3670.08</v>
      </c>
      <c r="G37" s="412">
        <f>F37/E37</f>
        <v>0.3191373913043478</v>
      </c>
    </row>
    <row r="38" spans="2:7" ht="16.5" customHeight="1">
      <c r="B38" s="28"/>
      <c r="C38" s="95"/>
      <c r="D38" s="158" t="s">
        <v>264</v>
      </c>
      <c r="E38" s="179">
        <v>0</v>
      </c>
      <c r="F38" s="179">
        <v>0</v>
      </c>
      <c r="G38" s="159">
        <v>0</v>
      </c>
    </row>
    <row r="39" spans="2:7" ht="31.5" customHeight="1">
      <c r="B39" s="396" t="s">
        <v>120</v>
      </c>
      <c r="C39" s="396"/>
      <c r="D39" s="397" t="s">
        <v>121</v>
      </c>
      <c r="E39" s="401">
        <f>E40+E42</f>
        <v>1368050</v>
      </c>
      <c r="F39" s="401">
        <f>F40+F42</f>
        <v>1355979.47</v>
      </c>
      <c r="G39" s="395">
        <f aca="true" t="shared" si="2" ref="G39:G49">F39/E39</f>
        <v>0.9911768356419721</v>
      </c>
    </row>
    <row r="40" spans="2:7" ht="16.5" customHeight="1">
      <c r="B40" s="28"/>
      <c r="C40" s="406" t="s">
        <v>300</v>
      </c>
      <c r="D40" s="403" t="s">
        <v>301</v>
      </c>
      <c r="E40" s="413">
        <v>1148700</v>
      </c>
      <c r="F40" s="413">
        <v>1147683.05</v>
      </c>
      <c r="G40" s="412">
        <f t="shared" si="2"/>
        <v>0.9991146948724645</v>
      </c>
    </row>
    <row r="41" spans="2:7" ht="16.5" customHeight="1">
      <c r="B41" s="28"/>
      <c r="C41" s="95"/>
      <c r="D41" s="158" t="s">
        <v>264</v>
      </c>
      <c r="E41" s="179">
        <v>362900</v>
      </c>
      <c r="F41" s="179">
        <v>362755.48</v>
      </c>
      <c r="G41" s="159">
        <f t="shared" si="2"/>
        <v>0.9996017635712316</v>
      </c>
    </row>
    <row r="42" spans="2:7" ht="16.5" customHeight="1">
      <c r="B42" s="28"/>
      <c r="C42" s="406" t="s">
        <v>245</v>
      </c>
      <c r="D42" s="403" t="s">
        <v>246</v>
      </c>
      <c r="E42" s="413">
        <v>219350</v>
      </c>
      <c r="F42" s="413">
        <v>208296.42</v>
      </c>
      <c r="G42" s="412">
        <f t="shared" si="2"/>
        <v>0.9496075678139959</v>
      </c>
    </row>
    <row r="43" spans="2:7" ht="16.5" customHeight="1">
      <c r="B43" s="25"/>
      <c r="C43" s="234"/>
      <c r="D43" s="200" t="s">
        <v>264</v>
      </c>
      <c r="E43" s="235">
        <v>149200</v>
      </c>
      <c r="F43" s="235">
        <v>148515.77</v>
      </c>
      <c r="G43" s="236">
        <f t="shared" si="2"/>
        <v>0.9954140080428954</v>
      </c>
    </row>
    <row r="44" spans="2:7" ht="4.5" customHeight="1">
      <c r="B44" s="25"/>
      <c r="C44" s="234"/>
      <c r="D44" s="200"/>
      <c r="E44" s="235"/>
      <c r="F44" s="235"/>
      <c r="G44" s="236"/>
    </row>
    <row r="45" spans="2:7" ht="4.5" customHeight="1">
      <c r="B45" s="25"/>
      <c r="C45" s="234"/>
      <c r="D45" s="200"/>
      <c r="E45" s="235"/>
      <c r="F45" s="235"/>
      <c r="G45" s="236"/>
    </row>
    <row r="46" spans="2:7" ht="15" customHeight="1">
      <c r="B46" s="64"/>
      <c r="C46" s="64"/>
      <c r="D46" s="258" t="s">
        <v>430</v>
      </c>
      <c r="E46" s="664">
        <v>1005000</v>
      </c>
      <c r="F46" s="664">
        <v>982262.33</v>
      </c>
      <c r="G46" s="152"/>
    </row>
    <row r="47" spans="2:7" ht="15" customHeight="1">
      <c r="B47" s="64"/>
      <c r="C47" s="64"/>
      <c r="D47" s="258" t="s">
        <v>331</v>
      </c>
      <c r="E47" s="664"/>
      <c r="F47" s="664">
        <v>15854.86</v>
      </c>
      <c r="G47" s="152"/>
    </row>
    <row r="48" spans="2:7" ht="16.5" customHeight="1" thickBot="1">
      <c r="B48" s="25"/>
      <c r="C48" s="25"/>
      <c r="D48" s="237" t="s">
        <v>508</v>
      </c>
      <c r="E48" s="665">
        <v>158000</v>
      </c>
      <c r="F48" s="665">
        <v>378784.55</v>
      </c>
      <c r="G48" s="238"/>
    </row>
    <row r="49" spans="2:7" ht="18.75" customHeight="1" thickBot="1">
      <c r="B49" s="22"/>
      <c r="C49" s="23"/>
      <c r="D49" s="278" t="s">
        <v>398</v>
      </c>
      <c r="E49" s="330">
        <f>E28+E31+E36+E39+E46+E47+E48</f>
        <v>4201150</v>
      </c>
      <c r="F49" s="330">
        <f>F28+F31+F36+F39+F46+F47+F48</f>
        <v>4386722.21</v>
      </c>
      <c r="G49" s="331">
        <f t="shared" si="2"/>
        <v>1.0441717648739035</v>
      </c>
    </row>
    <row r="50" spans="2:7" ht="16.5" customHeight="1">
      <c r="B50" s="4"/>
      <c r="C50" s="4"/>
      <c r="D50" s="4"/>
      <c r="E50" s="4"/>
      <c r="F50" s="4"/>
      <c r="G50" s="4"/>
    </row>
    <row r="51" spans="2:7" ht="16.5" customHeight="1">
      <c r="B51" s="4"/>
      <c r="C51" s="4"/>
      <c r="D51" s="4"/>
      <c r="E51" s="4"/>
      <c r="F51" s="4"/>
      <c r="G51" s="4"/>
    </row>
    <row r="52" spans="2:7" ht="15" customHeight="1">
      <c r="B52" s="4"/>
      <c r="C52" s="4"/>
      <c r="D52" s="4"/>
      <c r="E52" s="4"/>
      <c r="F52" s="4"/>
      <c r="G52" s="4"/>
    </row>
    <row r="88" ht="14.25">
      <c r="E88" s="163"/>
    </row>
    <row r="92" ht="15.75" customHeight="1">
      <c r="E92" s="47"/>
    </row>
    <row r="99" ht="15.75" customHeight="1">
      <c r="E99" s="47"/>
    </row>
    <row r="105" ht="15" thickBot="1"/>
    <row r="106" spans="2:8" ht="15" thickBot="1">
      <c r="B106" s="4"/>
      <c r="C106" s="4"/>
      <c r="D106" s="4"/>
      <c r="E106" s="4"/>
      <c r="F106" s="4"/>
      <c r="G106" s="4"/>
      <c r="H106" s="182"/>
    </row>
    <row r="135" ht="14.25">
      <c r="G135" s="2"/>
    </row>
    <row r="172" spans="6:7" ht="14.25">
      <c r="F172" s="510"/>
      <c r="G172" s="510"/>
    </row>
    <row r="395" ht="15.75">
      <c r="E395" s="184"/>
    </row>
    <row r="398" ht="15">
      <c r="E398" s="186"/>
    </row>
  </sheetData>
  <sheetProtection/>
  <mergeCells count="1">
    <mergeCell ref="D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7"/>
  <sheetViews>
    <sheetView tabSelected="1" zoomScalePageLayoutView="0" workbookViewId="0" topLeftCell="A424">
      <selection activeCell="B439" sqref="B439:H439"/>
    </sheetView>
  </sheetViews>
  <sheetFormatPr defaultColWidth="8.796875" defaultRowHeight="14.25"/>
  <cols>
    <col min="1" max="1" width="9" style="1" customWidth="1"/>
    <col min="2" max="2" width="4.3984375" style="1" customWidth="1"/>
    <col min="3" max="3" width="6" style="1" customWidth="1"/>
    <col min="4" max="4" width="7.09765625" style="1" customWidth="1"/>
    <col min="5" max="5" width="50.09765625" style="1" customWidth="1"/>
    <col min="6" max="7" width="17.5" style="1" customWidth="1"/>
    <col min="8" max="8" width="10.5" style="1" customWidth="1"/>
    <col min="9" max="9" width="0.8984375" style="1" customWidth="1"/>
    <col min="10" max="16384" width="9" style="1" customWidth="1"/>
  </cols>
  <sheetData>
    <row r="1" spans="2:7" ht="29.25" customHeight="1">
      <c r="B1" s="2"/>
      <c r="G1" s="3" t="s">
        <v>135</v>
      </c>
    </row>
    <row r="2" spans="3:5" ht="30" customHeight="1">
      <c r="C2" s="2"/>
      <c r="E2" s="262" t="s">
        <v>499</v>
      </c>
    </row>
    <row r="3" ht="15" customHeight="1"/>
    <row r="4" spans="2:8" ht="37.5" customHeight="1" thickBot="1">
      <c r="B4" s="51" t="s">
        <v>1</v>
      </c>
      <c r="C4" s="51" t="s">
        <v>2</v>
      </c>
      <c r="D4" s="5" t="s">
        <v>3</v>
      </c>
      <c r="E4" s="6" t="s">
        <v>4</v>
      </c>
      <c r="F4" s="7" t="s">
        <v>5</v>
      </c>
      <c r="G4" s="7" t="s">
        <v>6</v>
      </c>
      <c r="H4" s="52" t="s">
        <v>7</v>
      </c>
    </row>
    <row r="5" spans="2:8" ht="19.5" customHeight="1" thickBot="1">
      <c r="B5" s="276" t="s">
        <v>8</v>
      </c>
      <c r="C5" s="277"/>
      <c r="D5" s="277"/>
      <c r="E5" s="278" t="s">
        <v>9</v>
      </c>
      <c r="F5" s="278">
        <f>F6+F9+F12+F14</f>
        <v>1159997.9500000002</v>
      </c>
      <c r="G5" s="604">
        <f>G6+G9+G12+G14</f>
        <v>1119894.84</v>
      </c>
      <c r="H5" s="597">
        <f aca="true" t="shared" si="0" ref="H5:H77">G5/F5</f>
        <v>0.9654282923517234</v>
      </c>
    </row>
    <row r="6" spans="2:8" ht="17.25" customHeight="1">
      <c r="B6" s="33"/>
      <c r="C6" s="304" t="s">
        <v>136</v>
      </c>
      <c r="D6" s="287"/>
      <c r="E6" s="288" t="s">
        <v>137</v>
      </c>
      <c r="F6" s="343">
        <f>F8+F7</f>
        <v>42000</v>
      </c>
      <c r="G6" s="343">
        <f>G8+G7</f>
        <v>25600</v>
      </c>
      <c r="H6" s="340">
        <f t="shared" si="0"/>
        <v>0.6095238095238096</v>
      </c>
    </row>
    <row r="7" spans="2:8" ht="17.25" customHeight="1">
      <c r="B7" s="33"/>
      <c r="C7" s="304"/>
      <c r="D7" s="57" t="s">
        <v>181</v>
      </c>
      <c r="E7" s="62" t="s">
        <v>182</v>
      </c>
      <c r="F7" s="38">
        <v>20000</v>
      </c>
      <c r="G7" s="38">
        <v>19800</v>
      </c>
      <c r="H7" s="224">
        <f>G7/F7</f>
        <v>0.99</v>
      </c>
    </row>
    <row r="8" spans="2:8" ht="17.25" customHeight="1">
      <c r="B8" s="28"/>
      <c r="C8" s="28"/>
      <c r="D8" s="54" t="s">
        <v>138</v>
      </c>
      <c r="E8" s="13" t="s">
        <v>139</v>
      </c>
      <c r="F8" s="14">
        <v>22000</v>
      </c>
      <c r="G8" s="14">
        <v>5800</v>
      </c>
      <c r="H8" s="15">
        <f t="shared" si="0"/>
        <v>0.2636363636363636</v>
      </c>
    </row>
    <row r="9" spans="2:8" ht="17.25" customHeight="1">
      <c r="B9" s="33"/>
      <c r="C9" s="304" t="s">
        <v>10</v>
      </c>
      <c r="D9" s="287"/>
      <c r="E9" s="288" t="s">
        <v>11</v>
      </c>
      <c r="F9" s="343">
        <f>F10+F11</f>
        <v>371601</v>
      </c>
      <c r="G9" s="343">
        <f>G10+G11</f>
        <v>348007.63</v>
      </c>
      <c r="H9" s="340">
        <f t="shared" si="0"/>
        <v>0.9365088630009069</v>
      </c>
    </row>
    <row r="10" spans="2:8" ht="17.25" customHeight="1">
      <c r="B10" s="33"/>
      <c r="C10" s="53"/>
      <c r="D10" s="54" t="s">
        <v>138</v>
      </c>
      <c r="E10" s="13" t="s">
        <v>139</v>
      </c>
      <c r="F10" s="38">
        <v>20101</v>
      </c>
      <c r="G10" s="38">
        <v>19969.86</v>
      </c>
      <c r="H10" s="15">
        <f t="shared" si="0"/>
        <v>0.9934759464703249</v>
      </c>
    </row>
    <row r="11" spans="2:8" ht="17.25" customHeight="1">
      <c r="B11" s="28"/>
      <c r="C11" s="28"/>
      <c r="D11" s="54" t="s">
        <v>140</v>
      </c>
      <c r="E11" s="13" t="s">
        <v>141</v>
      </c>
      <c r="F11" s="14">
        <v>351500</v>
      </c>
      <c r="G11" s="14">
        <v>328037.77</v>
      </c>
      <c r="H11" s="15">
        <f t="shared" si="0"/>
        <v>0.9332511237553344</v>
      </c>
    </row>
    <row r="12" spans="2:8" ht="17.25" customHeight="1">
      <c r="B12" s="33"/>
      <c r="C12" s="287" t="s">
        <v>142</v>
      </c>
      <c r="D12" s="287"/>
      <c r="E12" s="288" t="s">
        <v>143</v>
      </c>
      <c r="F12" s="343">
        <f>F13</f>
        <v>25000</v>
      </c>
      <c r="G12" s="343">
        <f>G13</f>
        <v>24891.09</v>
      </c>
      <c r="H12" s="340">
        <f t="shared" si="0"/>
        <v>0.9956436</v>
      </c>
    </row>
    <row r="13" spans="2:8" ht="27" customHeight="1">
      <c r="B13" s="28"/>
      <c r="C13" s="28"/>
      <c r="D13" s="30">
        <v>2850</v>
      </c>
      <c r="E13" s="13" t="s">
        <v>144</v>
      </c>
      <c r="F13" s="14">
        <v>25000</v>
      </c>
      <c r="G13" s="14">
        <v>24891.09</v>
      </c>
      <c r="H13" s="15">
        <f t="shared" si="0"/>
        <v>0.9956436</v>
      </c>
    </row>
    <row r="14" spans="2:8" ht="18" customHeight="1">
      <c r="B14" s="33"/>
      <c r="C14" s="287" t="s">
        <v>14</v>
      </c>
      <c r="D14" s="287"/>
      <c r="E14" s="288" t="s">
        <v>15</v>
      </c>
      <c r="F14" s="343">
        <f>SUM(F15:F21)</f>
        <v>721396.9500000001</v>
      </c>
      <c r="G14" s="343">
        <f>SUM(G15:G21)</f>
        <v>721396.12</v>
      </c>
      <c r="H14" s="340">
        <f t="shared" si="0"/>
        <v>0.99999884945452</v>
      </c>
    </row>
    <row r="15" spans="2:8" ht="28.5" customHeight="1">
      <c r="B15" s="33"/>
      <c r="C15" s="287"/>
      <c r="D15" s="57" t="s">
        <v>441</v>
      </c>
      <c r="E15" s="62" t="s">
        <v>442</v>
      </c>
      <c r="F15" s="38">
        <v>3070</v>
      </c>
      <c r="G15" s="38">
        <v>3069.19</v>
      </c>
      <c r="H15" s="224">
        <f>G15/F15</f>
        <v>0.9997361563517916</v>
      </c>
    </row>
    <row r="16" spans="2:8" ht="18" customHeight="1">
      <c r="B16" s="33"/>
      <c r="C16" s="35"/>
      <c r="D16" s="54" t="s">
        <v>163</v>
      </c>
      <c r="E16" s="13" t="s">
        <v>164</v>
      </c>
      <c r="F16" s="38">
        <v>8900</v>
      </c>
      <c r="G16" s="38">
        <v>8900</v>
      </c>
      <c r="H16" s="15">
        <f t="shared" si="0"/>
        <v>1</v>
      </c>
    </row>
    <row r="17" spans="2:8" ht="18" customHeight="1">
      <c r="B17" s="33"/>
      <c r="C17" s="35"/>
      <c r="D17" s="54" t="s">
        <v>165</v>
      </c>
      <c r="E17" s="13" t="s">
        <v>166</v>
      </c>
      <c r="F17" s="38">
        <v>1522.3</v>
      </c>
      <c r="G17" s="38">
        <v>1522.3</v>
      </c>
      <c r="H17" s="15">
        <f t="shared" si="0"/>
        <v>1</v>
      </c>
    </row>
    <row r="18" spans="2:8" ht="18" customHeight="1">
      <c r="B18" s="33"/>
      <c r="C18" s="35"/>
      <c r="D18" s="54" t="s">
        <v>154</v>
      </c>
      <c r="E18" s="13" t="s">
        <v>155</v>
      </c>
      <c r="F18" s="38">
        <v>448.75</v>
      </c>
      <c r="G18" s="38">
        <v>448.75</v>
      </c>
      <c r="H18" s="15">
        <f t="shared" si="0"/>
        <v>1</v>
      </c>
    </row>
    <row r="19" spans="2:8" ht="18" customHeight="1">
      <c r="B19" s="28"/>
      <c r="C19" s="28"/>
      <c r="D19" s="30" t="s">
        <v>138</v>
      </c>
      <c r="E19" s="13" t="s">
        <v>139</v>
      </c>
      <c r="F19" s="14">
        <v>3119.1</v>
      </c>
      <c r="G19" s="14">
        <v>3119.1</v>
      </c>
      <c r="H19" s="15">
        <f t="shared" si="0"/>
        <v>1</v>
      </c>
    </row>
    <row r="20" spans="2:8" ht="18" customHeight="1">
      <c r="B20" s="28"/>
      <c r="C20" s="28"/>
      <c r="D20" s="30" t="s">
        <v>145</v>
      </c>
      <c r="E20" s="13" t="s">
        <v>146</v>
      </c>
      <c r="F20" s="14">
        <v>704049.8</v>
      </c>
      <c r="G20" s="14">
        <v>704049.78</v>
      </c>
      <c r="H20" s="15">
        <f t="shared" si="0"/>
        <v>0.9999999715929185</v>
      </c>
    </row>
    <row r="21" spans="2:8" ht="18" customHeight="1" thickBot="1">
      <c r="B21" s="520"/>
      <c r="C21" s="520"/>
      <c r="D21" s="541" t="s">
        <v>425</v>
      </c>
      <c r="E21" s="542" t="s">
        <v>43</v>
      </c>
      <c r="F21" s="536">
        <v>287</v>
      </c>
      <c r="G21" s="536">
        <v>287</v>
      </c>
      <c r="H21" s="546">
        <f>G21/F21</f>
        <v>1</v>
      </c>
    </row>
    <row r="22" spans="2:8" ht="19.5" customHeight="1" thickBot="1">
      <c r="B22" s="276" t="s">
        <v>147</v>
      </c>
      <c r="C22" s="277"/>
      <c r="D22" s="277"/>
      <c r="E22" s="278" t="s">
        <v>148</v>
      </c>
      <c r="F22" s="278">
        <f>F23+F25+F28</f>
        <v>1794777.75</v>
      </c>
      <c r="G22" s="604">
        <f>G23+G25+G28</f>
        <v>1747024.5700000003</v>
      </c>
      <c r="H22" s="597">
        <f t="shared" si="0"/>
        <v>0.9733932627591356</v>
      </c>
    </row>
    <row r="23" spans="2:8" ht="18" customHeight="1">
      <c r="B23" s="33"/>
      <c r="C23" s="304" t="s">
        <v>149</v>
      </c>
      <c r="D23" s="287"/>
      <c r="E23" s="288" t="s">
        <v>150</v>
      </c>
      <c r="F23" s="343">
        <f>F24</f>
        <v>186000</v>
      </c>
      <c r="G23" s="343">
        <f>G24</f>
        <v>183195.14</v>
      </c>
      <c r="H23" s="340">
        <f t="shared" si="0"/>
        <v>0.9849201075268817</v>
      </c>
    </row>
    <row r="24" spans="2:8" ht="18" customHeight="1">
      <c r="B24" s="33"/>
      <c r="C24" s="28"/>
      <c r="D24" s="54" t="s">
        <v>138</v>
      </c>
      <c r="E24" s="13" t="s">
        <v>139</v>
      </c>
      <c r="F24" s="14">
        <v>186000</v>
      </c>
      <c r="G24" s="14">
        <v>183195.14</v>
      </c>
      <c r="H24" s="15">
        <f t="shared" si="0"/>
        <v>0.9849201075268817</v>
      </c>
    </row>
    <row r="25" spans="2:8" ht="18" customHeight="1">
      <c r="B25" s="33"/>
      <c r="C25" s="287">
        <v>60014</v>
      </c>
      <c r="D25" s="287"/>
      <c r="E25" s="288" t="s">
        <v>151</v>
      </c>
      <c r="F25" s="343">
        <f>F26+F27</f>
        <v>426000</v>
      </c>
      <c r="G25" s="343">
        <f>G26+G27</f>
        <v>423235</v>
      </c>
      <c r="H25" s="340">
        <f t="shared" si="0"/>
        <v>0.9935093896713615</v>
      </c>
    </row>
    <row r="26" spans="2:8" ht="26.25" customHeight="1">
      <c r="B26" s="33"/>
      <c r="C26" s="287"/>
      <c r="D26" s="57" t="s">
        <v>518</v>
      </c>
      <c r="E26" s="471" t="s">
        <v>528</v>
      </c>
      <c r="F26" s="38">
        <v>221000</v>
      </c>
      <c r="G26" s="38">
        <v>219124</v>
      </c>
      <c r="H26" s="15">
        <f t="shared" si="0"/>
        <v>0.9915113122171946</v>
      </c>
    </row>
    <row r="27" spans="2:8" ht="40.5" customHeight="1">
      <c r="B27" s="33"/>
      <c r="C27" s="35"/>
      <c r="D27" s="56">
        <v>6300</v>
      </c>
      <c r="E27" s="471" t="s">
        <v>435</v>
      </c>
      <c r="F27" s="38">
        <v>205000</v>
      </c>
      <c r="G27" s="38">
        <v>204111</v>
      </c>
      <c r="H27" s="15">
        <f t="shared" si="0"/>
        <v>0.9956634146341463</v>
      </c>
    </row>
    <row r="28" spans="2:8" ht="18.75" customHeight="1">
      <c r="B28" s="33"/>
      <c r="C28" s="304" t="s">
        <v>152</v>
      </c>
      <c r="D28" s="287"/>
      <c r="E28" s="288" t="s">
        <v>153</v>
      </c>
      <c r="F28" s="343">
        <f>SUM(F29:F35)</f>
        <v>1182777.75</v>
      </c>
      <c r="G28" s="343">
        <f>SUM(G29:G35)</f>
        <v>1140594.4300000002</v>
      </c>
      <c r="H28" s="340">
        <f t="shared" si="0"/>
        <v>0.9643353791530151</v>
      </c>
    </row>
    <row r="29" spans="2:8" ht="17.25" customHeight="1">
      <c r="B29" s="33"/>
      <c r="C29" s="304"/>
      <c r="D29" s="30">
        <v>4170</v>
      </c>
      <c r="E29" s="13" t="s">
        <v>178</v>
      </c>
      <c r="F29" s="38">
        <v>5100</v>
      </c>
      <c r="G29" s="38">
        <v>5063.54</v>
      </c>
      <c r="H29" s="15">
        <f t="shared" si="0"/>
        <v>0.9928509803921568</v>
      </c>
    </row>
    <row r="30" spans="2:8" ht="17.25" customHeight="1">
      <c r="B30" s="33"/>
      <c r="C30" s="55"/>
      <c r="D30" s="54" t="s">
        <v>154</v>
      </c>
      <c r="E30" s="13" t="s">
        <v>155</v>
      </c>
      <c r="F30" s="14">
        <v>42900</v>
      </c>
      <c r="G30" s="14">
        <v>39695.04</v>
      </c>
      <c r="H30" s="15">
        <f t="shared" si="0"/>
        <v>0.9252923076923077</v>
      </c>
    </row>
    <row r="31" spans="2:8" ht="17.25" customHeight="1">
      <c r="B31" s="33"/>
      <c r="C31" s="55"/>
      <c r="D31" s="54" t="s">
        <v>181</v>
      </c>
      <c r="E31" s="13" t="s">
        <v>182</v>
      </c>
      <c r="F31" s="14">
        <v>578920.75</v>
      </c>
      <c r="G31" s="14">
        <v>548102.78</v>
      </c>
      <c r="H31" s="15">
        <f t="shared" si="0"/>
        <v>0.9467665133785583</v>
      </c>
    </row>
    <row r="32" spans="2:8" ht="17.25" customHeight="1">
      <c r="B32" s="33"/>
      <c r="C32" s="55"/>
      <c r="D32" s="54" t="s">
        <v>138</v>
      </c>
      <c r="E32" s="13" t="s">
        <v>139</v>
      </c>
      <c r="F32" s="14">
        <v>58000</v>
      </c>
      <c r="G32" s="14">
        <v>55685.94</v>
      </c>
      <c r="H32" s="15">
        <f t="shared" si="0"/>
        <v>0.9601024137931035</v>
      </c>
    </row>
    <row r="33" spans="2:8" ht="17.25" customHeight="1">
      <c r="B33" s="33"/>
      <c r="C33" s="55"/>
      <c r="D33" s="56" t="s">
        <v>145</v>
      </c>
      <c r="E33" s="13" t="s">
        <v>146</v>
      </c>
      <c r="F33" s="14">
        <v>46000</v>
      </c>
      <c r="G33" s="14">
        <v>45843.4</v>
      </c>
      <c r="H33" s="15">
        <f t="shared" si="0"/>
        <v>0.9965956521739131</v>
      </c>
    </row>
    <row r="34" spans="2:8" ht="17.25" customHeight="1">
      <c r="B34" s="33"/>
      <c r="C34" s="55"/>
      <c r="D34" s="56">
        <v>4480</v>
      </c>
      <c r="E34" s="13" t="s">
        <v>53</v>
      </c>
      <c r="F34" s="14">
        <v>296337</v>
      </c>
      <c r="G34" s="14">
        <v>296336</v>
      </c>
      <c r="H34" s="15">
        <f t="shared" si="0"/>
        <v>0.9999966254635769</v>
      </c>
    </row>
    <row r="35" spans="2:8" ht="17.25" customHeight="1" thickBot="1">
      <c r="B35" s="25"/>
      <c r="C35" s="25"/>
      <c r="D35" s="27">
        <v>6050</v>
      </c>
      <c r="E35" s="19" t="s">
        <v>141</v>
      </c>
      <c r="F35" s="20">
        <v>155520</v>
      </c>
      <c r="G35" s="20">
        <v>149867.73</v>
      </c>
      <c r="H35" s="21">
        <f t="shared" si="0"/>
        <v>0.9636556712962964</v>
      </c>
    </row>
    <row r="36" spans="2:8" ht="19.5" customHeight="1" thickBot="1">
      <c r="B36" s="276" t="s">
        <v>23</v>
      </c>
      <c r="C36" s="277"/>
      <c r="D36" s="277"/>
      <c r="E36" s="278" t="s">
        <v>24</v>
      </c>
      <c r="F36" s="278">
        <f>F37</f>
        <v>78000</v>
      </c>
      <c r="G36" s="604">
        <f>G37</f>
        <v>71152.1</v>
      </c>
      <c r="H36" s="597">
        <f t="shared" si="0"/>
        <v>0.9122064102564104</v>
      </c>
    </row>
    <row r="37" spans="2:8" ht="18.75" customHeight="1">
      <c r="B37" s="33"/>
      <c r="C37" s="304" t="s">
        <v>25</v>
      </c>
      <c r="D37" s="287"/>
      <c r="E37" s="301" t="s">
        <v>26</v>
      </c>
      <c r="F37" s="343">
        <f>SUM(F38:F41)</f>
        <v>78000</v>
      </c>
      <c r="G37" s="343">
        <f>SUM(G38:G41)</f>
        <v>71152.1</v>
      </c>
      <c r="H37" s="340">
        <f t="shared" si="0"/>
        <v>0.9122064102564104</v>
      </c>
    </row>
    <row r="38" spans="2:8" ht="16.5" customHeight="1">
      <c r="B38" s="33"/>
      <c r="C38" s="53"/>
      <c r="D38" s="57" t="s">
        <v>156</v>
      </c>
      <c r="E38" s="13" t="s">
        <v>157</v>
      </c>
      <c r="F38" s="38">
        <v>10000</v>
      </c>
      <c r="G38" s="38">
        <v>6790</v>
      </c>
      <c r="H38" s="15">
        <f t="shared" si="0"/>
        <v>0.679</v>
      </c>
    </row>
    <row r="39" spans="2:8" ht="16.5" customHeight="1">
      <c r="B39" s="33"/>
      <c r="C39" s="53"/>
      <c r="D39" s="54" t="s">
        <v>179</v>
      </c>
      <c r="E39" s="13" t="s">
        <v>180</v>
      </c>
      <c r="F39" s="38">
        <v>8000</v>
      </c>
      <c r="G39" s="38">
        <v>6961.44</v>
      </c>
      <c r="H39" s="15">
        <f t="shared" si="0"/>
        <v>0.87018</v>
      </c>
    </row>
    <row r="40" spans="2:8" ht="16.5" customHeight="1">
      <c r="B40" s="33"/>
      <c r="C40" s="53"/>
      <c r="D40" s="54" t="s">
        <v>181</v>
      </c>
      <c r="E40" s="13" t="s">
        <v>182</v>
      </c>
      <c r="F40" s="38">
        <v>12000</v>
      </c>
      <c r="G40" s="38">
        <v>11999.88</v>
      </c>
      <c r="H40" s="15">
        <f t="shared" si="0"/>
        <v>0.9999899999999999</v>
      </c>
    </row>
    <row r="41" spans="2:8" ht="15" customHeight="1" thickBot="1">
      <c r="B41" s="28"/>
      <c r="C41" s="28"/>
      <c r="D41" s="54" t="s">
        <v>138</v>
      </c>
      <c r="E41" s="13" t="s">
        <v>139</v>
      </c>
      <c r="F41" s="14">
        <v>48000</v>
      </c>
      <c r="G41" s="14">
        <v>45400.78</v>
      </c>
      <c r="H41" s="15">
        <f t="shared" si="0"/>
        <v>0.9458495833333334</v>
      </c>
    </row>
    <row r="42" spans="2:8" ht="19.5" customHeight="1" thickBot="1">
      <c r="B42" s="276" t="s">
        <v>158</v>
      </c>
      <c r="C42" s="277"/>
      <c r="D42" s="277"/>
      <c r="E42" s="278" t="s">
        <v>159</v>
      </c>
      <c r="F42" s="278">
        <f>F43</f>
        <v>121000</v>
      </c>
      <c r="G42" s="604">
        <f>G43</f>
        <v>110732.04</v>
      </c>
      <c r="H42" s="597">
        <f t="shared" si="0"/>
        <v>0.9151408264462809</v>
      </c>
    </row>
    <row r="43" spans="2:8" ht="18.75" customHeight="1">
      <c r="B43" s="33"/>
      <c r="C43" s="304" t="s">
        <v>160</v>
      </c>
      <c r="D43" s="287"/>
      <c r="E43" s="288" t="s">
        <v>161</v>
      </c>
      <c r="F43" s="343">
        <f>F44</f>
        <v>121000</v>
      </c>
      <c r="G43" s="343">
        <f>G44</f>
        <v>110732.04</v>
      </c>
      <c r="H43" s="340">
        <f t="shared" si="0"/>
        <v>0.9151408264462809</v>
      </c>
    </row>
    <row r="44" spans="2:8" ht="17.25" customHeight="1" thickBot="1">
      <c r="B44" s="28"/>
      <c r="C44" s="28"/>
      <c r="D44" s="54" t="s">
        <v>138</v>
      </c>
      <c r="E44" s="13" t="s">
        <v>139</v>
      </c>
      <c r="F44" s="14">
        <v>121000</v>
      </c>
      <c r="G44" s="14">
        <v>110732.04</v>
      </c>
      <c r="H44" s="224">
        <f t="shared" si="0"/>
        <v>0.9151408264462809</v>
      </c>
    </row>
    <row r="45" spans="2:8" ht="19.5" customHeight="1" thickBot="1">
      <c r="B45" s="276" t="s">
        <v>31</v>
      </c>
      <c r="C45" s="277"/>
      <c r="D45" s="277"/>
      <c r="E45" s="278" t="s">
        <v>32</v>
      </c>
      <c r="F45" s="278">
        <f>F46+F50+F57+F79+F82</f>
        <v>2522172</v>
      </c>
      <c r="G45" s="604">
        <f>G46+G50+G57+G79+G82</f>
        <v>2354774.1999999997</v>
      </c>
      <c r="H45" s="597">
        <f t="shared" si="0"/>
        <v>0.9336295066315857</v>
      </c>
    </row>
    <row r="46" spans="2:8" ht="18.75" customHeight="1">
      <c r="B46" s="33"/>
      <c r="C46" s="304" t="s">
        <v>33</v>
      </c>
      <c r="D46" s="287"/>
      <c r="E46" s="288" t="s">
        <v>162</v>
      </c>
      <c r="F46" s="343">
        <f>SUM(F47:F49)</f>
        <v>73356</v>
      </c>
      <c r="G46" s="343">
        <f>SUM(G47:G49)</f>
        <v>73356</v>
      </c>
      <c r="H46" s="340">
        <f t="shared" si="0"/>
        <v>1</v>
      </c>
    </row>
    <row r="47" spans="2:8" ht="17.25" customHeight="1">
      <c r="B47" s="28"/>
      <c r="C47" s="28"/>
      <c r="D47" s="54" t="s">
        <v>163</v>
      </c>
      <c r="E47" s="13" t="s">
        <v>164</v>
      </c>
      <c r="F47" s="58">
        <v>60230</v>
      </c>
      <c r="G47" s="58">
        <v>60230</v>
      </c>
      <c r="H47" s="15">
        <f t="shared" si="0"/>
        <v>1</v>
      </c>
    </row>
    <row r="48" spans="2:8" ht="17.25" customHeight="1">
      <c r="B48" s="28"/>
      <c r="C48" s="28"/>
      <c r="D48" s="54" t="s">
        <v>165</v>
      </c>
      <c r="E48" s="13" t="s">
        <v>166</v>
      </c>
      <c r="F48" s="58">
        <v>11340</v>
      </c>
      <c r="G48" s="58">
        <v>11340</v>
      </c>
      <c r="H48" s="15">
        <f t="shared" si="0"/>
        <v>1</v>
      </c>
    </row>
    <row r="49" spans="2:8" ht="17.25" customHeight="1">
      <c r="B49" s="28"/>
      <c r="C49" s="28"/>
      <c r="D49" s="54" t="s">
        <v>167</v>
      </c>
      <c r="E49" s="13" t="s">
        <v>168</v>
      </c>
      <c r="F49" s="58">
        <v>1786</v>
      </c>
      <c r="G49" s="58">
        <v>1786</v>
      </c>
      <c r="H49" s="15">
        <f t="shared" si="0"/>
        <v>1</v>
      </c>
    </row>
    <row r="50" spans="2:8" ht="18.75" customHeight="1">
      <c r="B50" s="33"/>
      <c r="C50" s="304" t="s">
        <v>169</v>
      </c>
      <c r="D50" s="287"/>
      <c r="E50" s="288" t="s">
        <v>170</v>
      </c>
      <c r="F50" s="343">
        <f>SUM(F51:F56)</f>
        <v>134082</v>
      </c>
      <c r="G50" s="343">
        <f>SUM(G51:G56)</f>
        <v>121324.22</v>
      </c>
      <c r="H50" s="340">
        <f t="shared" si="0"/>
        <v>0.9048509121283991</v>
      </c>
    </row>
    <row r="51" spans="2:8" ht="17.25" customHeight="1">
      <c r="B51" s="28"/>
      <c r="C51" s="28"/>
      <c r="D51" s="54" t="s">
        <v>156</v>
      </c>
      <c r="E51" s="13" t="s">
        <v>157</v>
      </c>
      <c r="F51" s="14">
        <v>111204</v>
      </c>
      <c r="G51" s="14">
        <v>110702</v>
      </c>
      <c r="H51" s="15">
        <f t="shared" si="0"/>
        <v>0.9954857738930254</v>
      </c>
    </row>
    <row r="52" spans="2:8" ht="17.25" customHeight="1">
      <c r="B52" s="28"/>
      <c r="C52" s="28"/>
      <c r="D52" s="54" t="s">
        <v>154</v>
      </c>
      <c r="E52" s="13" t="s">
        <v>155</v>
      </c>
      <c r="F52" s="14">
        <v>6678</v>
      </c>
      <c r="G52" s="14">
        <v>2758.04</v>
      </c>
      <c r="H52" s="15">
        <f t="shared" si="0"/>
        <v>0.4130038933812519</v>
      </c>
    </row>
    <row r="53" spans="2:8" ht="17.25" customHeight="1">
      <c r="B53" s="28"/>
      <c r="C53" s="28"/>
      <c r="D53" s="56">
        <v>4220</v>
      </c>
      <c r="E53" s="13" t="s">
        <v>219</v>
      </c>
      <c r="F53" s="14">
        <v>6000</v>
      </c>
      <c r="G53" s="14">
        <v>2413.1</v>
      </c>
      <c r="H53" s="15">
        <f t="shared" si="0"/>
        <v>0.40218333333333334</v>
      </c>
    </row>
    <row r="54" spans="2:8" ht="17.25" customHeight="1">
      <c r="B54" s="28"/>
      <c r="C54" s="28"/>
      <c r="D54" s="54" t="s">
        <v>138</v>
      </c>
      <c r="E54" s="13" t="s">
        <v>139</v>
      </c>
      <c r="F54" s="14">
        <v>2400</v>
      </c>
      <c r="G54" s="14">
        <v>516.6</v>
      </c>
      <c r="H54" s="15">
        <f t="shared" si="0"/>
        <v>0.21525</v>
      </c>
    </row>
    <row r="55" spans="2:8" ht="17.25" customHeight="1">
      <c r="B55" s="28"/>
      <c r="C55" s="28"/>
      <c r="D55" s="59" t="s">
        <v>171</v>
      </c>
      <c r="E55" s="13" t="s">
        <v>172</v>
      </c>
      <c r="F55" s="14">
        <v>800</v>
      </c>
      <c r="G55" s="14">
        <v>449.48</v>
      </c>
      <c r="H55" s="15">
        <f t="shared" si="0"/>
        <v>0.5618500000000001</v>
      </c>
    </row>
    <row r="56" spans="2:8" ht="17.25" customHeight="1">
      <c r="B56" s="28"/>
      <c r="C56" s="28"/>
      <c r="D56" s="56">
        <v>4700</v>
      </c>
      <c r="E56" s="13" t="s">
        <v>174</v>
      </c>
      <c r="F56" s="14">
        <v>7000</v>
      </c>
      <c r="G56" s="14">
        <v>4485</v>
      </c>
      <c r="H56" s="15">
        <f t="shared" si="0"/>
        <v>0.6407142857142857</v>
      </c>
    </row>
    <row r="57" spans="2:8" ht="17.25" customHeight="1">
      <c r="B57" s="33"/>
      <c r="C57" s="304" t="s">
        <v>38</v>
      </c>
      <c r="D57" s="287"/>
      <c r="E57" s="288" t="s">
        <v>39</v>
      </c>
      <c r="F57" s="343">
        <f>SUM(F58:F78)</f>
        <v>2215674</v>
      </c>
      <c r="G57" s="343">
        <f>SUM(G58:G78)</f>
        <v>2062997.1499999997</v>
      </c>
      <c r="H57" s="340">
        <f t="shared" si="0"/>
        <v>0.9310923673789554</v>
      </c>
    </row>
    <row r="58" spans="2:8" ht="16.5" customHeight="1">
      <c r="B58" s="28"/>
      <c r="C58" s="28"/>
      <c r="D58" s="30">
        <v>3020</v>
      </c>
      <c r="E58" s="13" t="s">
        <v>175</v>
      </c>
      <c r="F58" s="14">
        <v>4000</v>
      </c>
      <c r="G58" s="14">
        <v>2994.75</v>
      </c>
      <c r="H58" s="15">
        <f t="shared" si="0"/>
        <v>0.7486875</v>
      </c>
    </row>
    <row r="59" spans="2:8" ht="16.5" customHeight="1">
      <c r="B59" s="28"/>
      <c r="C59" s="28"/>
      <c r="D59" s="54" t="s">
        <v>163</v>
      </c>
      <c r="E59" s="13" t="s">
        <v>164</v>
      </c>
      <c r="F59" s="14">
        <v>1198000</v>
      </c>
      <c r="G59" s="14">
        <v>1104834.39</v>
      </c>
      <c r="H59" s="15">
        <f t="shared" si="0"/>
        <v>0.9222323789649415</v>
      </c>
    </row>
    <row r="60" spans="2:8" ht="16.5" customHeight="1">
      <c r="B60" s="28"/>
      <c r="C60" s="28"/>
      <c r="D60" s="54" t="s">
        <v>176</v>
      </c>
      <c r="E60" s="13" t="s">
        <v>177</v>
      </c>
      <c r="F60" s="14">
        <v>96000</v>
      </c>
      <c r="G60" s="14">
        <v>95885.17</v>
      </c>
      <c r="H60" s="15">
        <f t="shared" si="0"/>
        <v>0.9988038541666666</v>
      </c>
    </row>
    <row r="61" spans="2:8" ht="16.5" customHeight="1">
      <c r="B61" s="28"/>
      <c r="C61" s="28"/>
      <c r="D61" s="54" t="s">
        <v>165</v>
      </c>
      <c r="E61" s="13" t="s">
        <v>166</v>
      </c>
      <c r="F61" s="14">
        <v>214000</v>
      </c>
      <c r="G61" s="14">
        <v>213927.87</v>
      </c>
      <c r="H61" s="15">
        <f t="shared" si="0"/>
        <v>0.9996629439252336</v>
      </c>
    </row>
    <row r="62" spans="2:8" ht="16.5" customHeight="1">
      <c r="B62" s="28"/>
      <c r="C62" s="28"/>
      <c r="D62" s="54" t="s">
        <v>167</v>
      </c>
      <c r="E62" s="13" t="s">
        <v>168</v>
      </c>
      <c r="F62" s="14">
        <v>19000</v>
      </c>
      <c r="G62" s="14">
        <v>18620.48</v>
      </c>
      <c r="H62" s="15">
        <f t="shared" si="0"/>
        <v>0.9800252631578947</v>
      </c>
    </row>
    <row r="63" spans="2:8" ht="16.5" customHeight="1">
      <c r="B63" s="28"/>
      <c r="C63" s="28"/>
      <c r="D63" s="30">
        <v>4170</v>
      </c>
      <c r="E63" s="13" t="s">
        <v>178</v>
      </c>
      <c r="F63" s="14">
        <v>80000</v>
      </c>
      <c r="G63" s="14">
        <v>60169.81</v>
      </c>
      <c r="H63" s="15">
        <f t="shared" si="0"/>
        <v>0.7521226249999999</v>
      </c>
    </row>
    <row r="64" spans="2:8" ht="16.5" customHeight="1">
      <c r="B64" s="28"/>
      <c r="C64" s="28"/>
      <c r="D64" s="54" t="s">
        <v>154</v>
      </c>
      <c r="E64" s="13" t="s">
        <v>155</v>
      </c>
      <c r="F64" s="14">
        <v>137121</v>
      </c>
      <c r="G64" s="14">
        <v>134720.99</v>
      </c>
      <c r="H64" s="15">
        <f t="shared" si="0"/>
        <v>0.9824971375646326</v>
      </c>
    </row>
    <row r="65" spans="2:8" ht="16.5" customHeight="1">
      <c r="B65" s="28"/>
      <c r="C65" s="28"/>
      <c r="D65" s="56">
        <v>4220</v>
      </c>
      <c r="E65" s="13" t="s">
        <v>219</v>
      </c>
      <c r="F65" s="14">
        <v>5150</v>
      </c>
      <c r="G65" s="14">
        <v>4009.77</v>
      </c>
      <c r="H65" s="15">
        <f t="shared" si="0"/>
        <v>0.7785961165048544</v>
      </c>
    </row>
    <row r="66" spans="2:8" ht="16.5" customHeight="1">
      <c r="B66" s="28"/>
      <c r="C66" s="28"/>
      <c r="D66" s="54" t="s">
        <v>179</v>
      </c>
      <c r="E66" s="13" t="s">
        <v>180</v>
      </c>
      <c r="F66" s="14">
        <v>34000</v>
      </c>
      <c r="G66" s="14">
        <v>29236.74</v>
      </c>
      <c r="H66" s="15">
        <f t="shared" si="0"/>
        <v>0.8599041176470589</v>
      </c>
    </row>
    <row r="67" spans="2:8" ht="16.5" customHeight="1">
      <c r="B67" s="28"/>
      <c r="C67" s="28"/>
      <c r="D67" s="30">
        <v>4270</v>
      </c>
      <c r="E67" s="537" t="s">
        <v>182</v>
      </c>
      <c r="F67" s="14">
        <v>15000</v>
      </c>
      <c r="G67" s="14">
        <v>14130.12</v>
      </c>
      <c r="H67" s="15">
        <f t="shared" si="0"/>
        <v>0.9420080000000001</v>
      </c>
    </row>
    <row r="68" spans="2:8" ht="16.5" customHeight="1">
      <c r="B68" s="28"/>
      <c r="C68" s="28"/>
      <c r="D68" s="30" t="s">
        <v>223</v>
      </c>
      <c r="E68" s="13" t="s">
        <v>224</v>
      </c>
      <c r="F68" s="14">
        <v>2000</v>
      </c>
      <c r="G68" s="14">
        <v>1555</v>
      </c>
      <c r="H68" s="15">
        <f t="shared" si="0"/>
        <v>0.7775</v>
      </c>
    </row>
    <row r="69" spans="2:8" ht="16.5" customHeight="1">
      <c r="B69" s="28"/>
      <c r="C69" s="28"/>
      <c r="D69" s="54" t="s">
        <v>138</v>
      </c>
      <c r="E69" s="13" t="s">
        <v>139</v>
      </c>
      <c r="F69" s="14">
        <v>264435</v>
      </c>
      <c r="G69" s="14">
        <v>252545.96</v>
      </c>
      <c r="H69" s="15">
        <f t="shared" si="0"/>
        <v>0.955039839658139</v>
      </c>
    </row>
    <row r="70" spans="2:8" ht="16.5" customHeight="1">
      <c r="B70" s="28"/>
      <c r="C70" s="28"/>
      <c r="D70" s="56">
        <v>4360</v>
      </c>
      <c r="E70" s="13" t="s">
        <v>183</v>
      </c>
      <c r="F70" s="14">
        <v>21000</v>
      </c>
      <c r="G70" s="14">
        <v>16551.03</v>
      </c>
      <c r="H70" s="15">
        <f t="shared" si="0"/>
        <v>0.7881442857142856</v>
      </c>
    </row>
    <row r="71" spans="2:8" ht="16.5" customHeight="1">
      <c r="B71" s="28"/>
      <c r="C71" s="28"/>
      <c r="D71" s="56" t="s">
        <v>171</v>
      </c>
      <c r="E71" s="13" t="s">
        <v>172</v>
      </c>
      <c r="F71" s="14">
        <v>9000</v>
      </c>
      <c r="G71" s="14">
        <v>7770.52</v>
      </c>
      <c r="H71" s="15">
        <f t="shared" si="0"/>
        <v>0.8633911111111111</v>
      </c>
    </row>
    <row r="72" spans="2:8" ht="16.5" customHeight="1">
      <c r="B72" s="28"/>
      <c r="C72" s="28"/>
      <c r="D72" s="56">
        <v>4420</v>
      </c>
      <c r="E72" s="13" t="s">
        <v>173</v>
      </c>
      <c r="F72" s="14">
        <v>4000</v>
      </c>
      <c r="G72" s="14">
        <v>3034.56</v>
      </c>
      <c r="H72" s="15">
        <f t="shared" si="0"/>
        <v>0.75864</v>
      </c>
    </row>
    <row r="73" spans="2:8" ht="16.5" customHeight="1">
      <c r="B73" s="28"/>
      <c r="C73" s="28"/>
      <c r="D73" s="56" t="s">
        <v>145</v>
      </c>
      <c r="E73" s="13" t="s">
        <v>146</v>
      </c>
      <c r="F73" s="14">
        <v>35000</v>
      </c>
      <c r="G73" s="14">
        <v>34630.53</v>
      </c>
      <c r="H73" s="15">
        <f t="shared" si="0"/>
        <v>0.9894437142857142</v>
      </c>
    </row>
    <row r="74" spans="2:8" ht="16.5" customHeight="1">
      <c r="B74" s="28"/>
      <c r="C74" s="28"/>
      <c r="D74" s="56" t="s">
        <v>184</v>
      </c>
      <c r="E74" s="13" t="s">
        <v>185</v>
      </c>
      <c r="F74" s="14">
        <v>26765</v>
      </c>
      <c r="G74" s="14">
        <v>26764.89</v>
      </c>
      <c r="H74" s="15">
        <f t="shared" si="0"/>
        <v>0.9999958901550532</v>
      </c>
    </row>
    <row r="75" spans="2:8" ht="16.5" customHeight="1">
      <c r="B75" s="28"/>
      <c r="C75" s="28"/>
      <c r="D75" s="56">
        <v>4480</v>
      </c>
      <c r="E75" s="13" t="s">
        <v>53</v>
      </c>
      <c r="F75" s="14">
        <v>1003</v>
      </c>
      <c r="G75" s="14">
        <v>1003</v>
      </c>
      <c r="H75" s="15">
        <f t="shared" si="0"/>
        <v>1</v>
      </c>
    </row>
    <row r="76" spans="2:8" ht="16.5" customHeight="1">
      <c r="B76" s="28"/>
      <c r="C76" s="28"/>
      <c r="D76" s="56">
        <v>4610</v>
      </c>
      <c r="E76" s="13" t="s">
        <v>186</v>
      </c>
      <c r="F76" s="14">
        <v>5200</v>
      </c>
      <c r="G76" s="14">
        <v>552.9</v>
      </c>
      <c r="H76" s="15">
        <f t="shared" si="0"/>
        <v>0.10632692307692307</v>
      </c>
    </row>
    <row r="77" spans="2:8" ht="16.5" customHeight="1">
      <c r="B77" s="28"/>
      <c r="C77" s="28"/>
      <c r="D77" s="56">
        <v>4700</v>
      </c>
      <c r="E77" s="13" t="s">
        <v>174</v>
      </c>
      <c r="F77" s="14">
        <v>25000</v>
      </c>
      <c r="G77" s="14">
        <v>23573</v>
      </c>
      <c r="H77" s="15">
        <f t="shared" si="0"/>
        <v>0.94292</v>
      </c>
    </row>
    <row r="78" spans="2:8" ht="16.5" customHeight="1">
      <c r="B78" s="28"/>
      <c r="C78" s="28"/>
      <c r="D78" s="40" t="s">
        <v>187</v>
      </c>
      <c r="E78" s="60" t="s">
        <v>188</v>
      </c>
      <c r="F78" s="14">
        <v>20000</v>
      </c>
      <c r="G78" s="14">
        <v>16485.67</v>
      </c>
      <c r="H78" s="15">
        <f aca="true" t="shared" si="1" ref="H78:H167">G78/F78</f>
        <v>0.8242835</v>
      </c>
    </row>
    <row r="79" spans="2:8" ht="16.5" customHeight="1">
      <c r="B79" s="28"/>
      <c r="C79" s="287" t="s">
        <v>189</v>
      </c>
      <c r="D79" s="304"/>
      <c r="E79" s="288" t="s">
        <v>190</v>
      </c>
      <c r="F79" s="343">
        <f>F80+F81</f>
        <v>50000</v>
      </c>
      <c r="G79" s="343">
        <f>+G80+G81</f>
        <v>48972.83</v>
      </c>
      <c r="H79" s="340">
        <f t="shared" si="1"/>
        <v>0.9794566</v>
      </c>
    </row>
    <row r="80" spans="2:8" ht="15" customHeight="1">
      <c r="B80" s="28"/>
      <c r="C80" s="28"/>
      <c r="D80" s="59">
        <v>4210</v>
      </c>
      <c r="E80" s="13" t="s">
        <v>155</v>
      </c>
      <c r="F80" s="14">
        <v>10000</v>
      </c>
      <c r="G80" s="14">
        <v>9603.48</v>
      </c>
      <c r="H80" s="15">
        <f t="shared" si="1"/>
        <v>0.960348</v>
      </c>
    </row>
    <row r="81" spans="2:8" ht="15.75" customHeight="1">
      <c r="B81" s="28"/>
      <c r="C81" s="28"/>
      <c r="D81" s="59">
        <v>4300</v>
      </c>
      <c r="E81" s="13" t="s">
        <v>139</v>
      </c>
      <c r="F81" s="14">
        <v>40000</v>
      </c>
      <c r="G81" s="14">
        <v>39369.35</v>
      </c>
      <c r="H81" s="15">
        <f t="shared" si="1"/>
        <v>0.98423375</v>
      </c>
    </row>
    <row r="82" spans="2:8" ht="15.75" customHeight="1">
      <c r="B82" s="28"/>
      <c r="C82" s="287" t="s">
        <v>320</v>
      </c>
      <c r="D82" s="365"/>
      <c r="E82" s="288" t="s">
        <v>15</v>
      </c>
      <c r="F82" s="343">
        <f>F83</f>
        <v>49060</v>
      </c>
      <c r="G82" s="343">
        <f>G83</f>
        <v>48124</v>
      </c>
      <c r="H82" s="340">
        <f t="shared" si="1"/>
        <v>0.9809213208316347</v>
      </c>
    </row>
    <row r="83" spans="2:8" ht="15.75" customHeight="1" thickBot="1">
      <c r="B83" s="28"/>
      <c r="C83" s="28"/>
      <c r="D83" s="54" t="s">
        <v>156</v>
      </c>
      <c r="E83" s="13" t="s">
        <v>157</v>
      </c>
      <c r="F83" s="14">
        <v>49060</v>
      </c>
      <c r="G83" s="14">
        <v>48124</v>
      </c>
      <c r="H83" s="15">
        <f t="shared" si="1"/>
        <v>0.9809213208316347</v>
      </c>
    </row>
    <row r="84" spans="2:8" ht="39" customHeight="1" thickBot="1">
      <c r="B84" s="276" t="s">
        <v>44</v>
      </c>
      <c r="C84" s="277"/>
      <c r="D84" s="277"/>
      <c r="E84" s="278" t="s">
        <v>191</v>
      </c>
      <c r="F84" s="278">
        <f>F85+F87+F95+F103</f>
        <v>50173</v>
      </c>
      <c r="G84" s="278">
        <f>G85+G87+G95+G103</f>
        <v>50173</v>
      </c>
      <c r="H84" s="597">
        <f t="shared" si="1"/>
        <v>1</v>
      </c>
    </row>
    <row r="85" spans="2:8" ht="34.5" customHeight="1">
      <c r="B85" s="33"/>
      <c r="C85" s="304" t="s">
        <v>46</v>
      </c>
      <c r="D85" s="287"/>
      <c r="E85" s="288" t="s">
        <v>47</v>
      </c>
      <c r="F85" s="343">
        <f>SUM(F86:F86)</f>
        <v>1458</v>
      </c>
      <c r="G85" s="343">
        <f>SUM(G86:G86)</f>
        <v>1458</v>
      </c>
      <c r="H85" s="340">
        <f t="shared" si="1"/>
        <v>1</v>
      </c>
    </row>
    <row r="86" spans="2:8" ht="17.25" customHeight="1">
      <c r="B86" s="28"/>
      <c r="C86" s="28"/>
      <c r="D86" s="30" t="s">
        <v>138</v>
      </c>
      <c r="E86" s="13" t="s">
        <v>192</v>
      </c>
      <c r="F86" s="58">
        <v>1458</v>
      </c>
      <c r="G86" s="58">
        <v>1458</v>
      </c>
      <c r="H86" s="15">
        <f t="shared" si="1"/>
        <v>1</v>
      </c>
    </row>
    <row r="87" spans="2:8" ht="18" customHeight="1">
      <c r="B87" s="28"/>
      <c r="C87" s="338">
        <v>75107</v>
      </c>
      <c r="D87" s="349"/>
      <c r="E87" s="288" t="s">
        <v>449</v>
      </c>
      <c r="F87" s="456">
        <f>SUM(F88:F94)</f>
        <v>23101</v>
      </c>
      <c r="G87" s="456">
        <f>SUM(G88:G94)</f>
        <v>23101</v>
      </c>
      <c r="H87" s="340">
        <f t="shared" si="1"/>
        <v>1</v>
      </c>
    </row>
    <row r="88" spans="2:8" ht="16.5" customHeight="1">
      <c r="B88" s="28"/>
      <c r="C88" s="39"/>
      <c r="D88" s="54" t="s">
        <v>156</v>
      </c>
      <c r="E88" s="13" t="s">
        <v>157</v>
      </c>
      <c r="F88" s="58">
        <v>11800</v>
      </c>
      <c r="G88" s="58">
        <v>11800</v>
      </c>
      <c r="H88" s="15">
        <f t="shared" si="1"/>
        <v>1</v>
      </c>
    </row>
    <row r="89" spans="2:8" ht="16.5" customHeight="1">
      <c r="B89" s="28"/>
      <c r="C89" s="39"/>
      <c r="D89" s="54" t="s">
        <v>165</v>
      </c>
      <c r="E89" s="13" t="s">
        <v>166</v>
      </c>
      <c r="F89" s="58">
        <v>1189</v>
      </c>
      <c r="G89" s="58">
        <v>1188.55</v>
      </c>
      <c r="H89" s="15">
        <f t="shared" si="1"/>
        <v>0.9996215306980656</v>
      </c>
    </row>
    <row r="90" spans="2:8" ht="16.5" customHeight="1">
      <c r="B90" s="28"/>
      <c r="C90" s="39"/>
      <c r="D90" s="54" t="s">
        <v>167</v>
      </c>
      <c r="E90" s="13" t="s">
        <v>168</v>
      </c>
      <c r="F90" s="58">
        <v>118</v>
      </c>
      <c r="G90" s="58">
        <v>118.37</v>
      </c>
      <c r="H90" s="15">
        <f t="shared" si="1"/>
        <v>1.003135593220339</v>
      </c>
    </row>
    <row r="91" spans="2:8" ht="16.5" customHeight="1">
      <c r="B91" s="28"/>
      <c r="C91" s="39"/>
      <c r="D91" s="30">
        <v>4170</v>
      </c>
      <c r="E91" s="13" t="s">
        <v>178</v>
      </c>
      <c r="F91" s="58">
        <v>7550</v>
      </c>
      <c r="G91" s="58">
        <v>7550.63</v>
      </c>
      <c r="H91" s="15">
        <f t="shared" si="1"/>
        <v>1.0000834437086092</v>
      </c>
    </row>
    <row r="92" spans="2:8" ht="16.5" customHeight="1">
      <c r="B92" s="28"/>
      <c r="C92" s="39"/>
      <c r="D92" s="54" t="s">
        <v>154</v>
      </c>
      <c r="E92" s="13" t="s">
        <v>155</v>
      </c>
      <c r="F92" s="58">
        <v>1331</v>
      </c>
      <c r="G92" s="58">
        <v>1330.95</v>
      </c>
      <c r="H92" s="15">
        <f t="shared" si="1"/>
        <v>0.9999624342599549</v>
      </c>
    </row>
    <row r="93" spans="2:8" ht="16.5" customHeight="1">
      <c r="B93" s="28"/>
      <c r="C93" s="39"/>
      <c r="D93" s="54" t="s">
        <v>138</v>
      </c>
      <c r="E93" s="13" t="s">
        <v>139</v>
      </c>
      <c r="F93" s="58">
        <v>578</v>
      </c>
      <c r="G93" s="58">
        <v>578.1</v>
      </c>
      <c r="H93" s="15">
        <f t="shared" si="1"/>
        <v>1.0001730103806228</v>
      </c>
    </row>
    <row r="94" spans="2:8" ht="16.5" customHeight="1">
      <c r="B94" s="28"/>
      <c r="C94" s="39"/>
      <c r="D94" s="56" t="s">
        <v>171</v>
      </c>
      <c r="E94" s="13" t="s">
        <v>172</v>
      </c>
      <c r="F94" s="58">
        <v>535</v>
      </c>
      <c r="G94" s="58">
        <v>534.4</v>
      </c>
      <c r="H94" s="15">
        <f t="shared" si="1"/>
        <v>0.9988785046728972</v>
      </c>
    </row>
    <row r="95" spans="2:8" ht="18" customHeight="1">
      <c r="B95" s="28"/>
      <c r="C95" s="338">
        <v>75108</v>
      </c>
      <c r="D95" s="349"/>
      <c r="E95" s="288" t="s">
        <v>509</v>
      </c>
      <c r="F95" s="456">
        <f>SUM(F96:F102)</f>
        <v>14293</v>
      </c>
      <c r="G95" s="456">
        <f>SUM(G96:G102)</f>
        <v>14293</v>
      </c>
      <c r="H95" s="340">
        <f t="shared" si="1"/>
        <v>1</v>
      </c>
    </row>
    <row r="96" spans="2:8" ht="16.5" customHeight="1">
      <c r="B96" s="28"/>
      <c r="C96" s="39"/>
      <c r="D96" s="54" t="s">
        <v>156</v>
      </c>
      <c r="E96" s="13" t="s">
        <v>157</v>
      </c>
      <c r="F96" s="58">
        <v>6540</v>
      </c>
      <c r="G96" s="58">
        <v>6540</v>
      </c>
      <c r="H96" s="15">
        <f t="shared" si="1"/>
        <v>1</v>
      </c>
    </row>
    <row r="97" spans="2:8" ht="16.5" customHeight="1">
      <c r="B97" s="28"/>
      <c r="C97" s="39"/>
      <c r="D97" s="54" t="s">
        <v>165</v>
      </c>
      <c r="E97" s="13" t="s">
        <v>166</v>
      </c>
      <c r="F97" s="58">
        <v>700</v>
      </c>
      <c r="G97" s="58">
        <v>699.26</v>
      </c>
      <c r="H97" s="15">
        <f t="shared" si="1"/>
        <v>0.9989428571428571</v>
      </c>
    </row>
    <row r="98" spans="2:8" ht="16.5" customHeight="1">
      <c r="B98" s="28"/>
      <c r="C98" s="39"/>
      <c r="D98" s="54" t="s">
        <v>167</v>
      </c>
      <c r="E98" s="13" t="s">
        <v>168</v>
      </c>
      <c r="F98" s="58">
        <v>58</v>
      </c>
      <c r="G98" s="58">
        <v>58.45</v>
      </c>
      <c r="H98" s="15">
        <f t="shared" si="1"/>
        <v>1.0077586206896552</v>
      </c>
    </row>
    <row r="99" spans="2:8" ht="16.5" customHeight="1">
      <c r="B99" s="28"/>
      <c r="C99" s="39"/>
      <c r="D99" s="30">
        <v>4170</v>
      </c>
      <c r="E99" s="13" t="s">
        <v>178</v>
      </c>
      <c r="F99" s="58">
        <v>4790</v>
      </c>
      <c r="G99" s="58">
        <v>4790.22</v>
      </c>
      <c r="H99" s="15">
        <f t="shared" si="1"/>
        <v>1.0000459290187893</v>
      </c>
    </row>
    <row r="100" spans="2:8" ht="16.5" customHeight="1">
      <c r="B100" s="28"/>
      <c r="C100" s="39"/>
      <c r="D100" s="54" t="s">
        <v>154</v>
      </c>
      <c r="E100" s="13" t="s">
        <v>155</v>
      </c>
      <c r="F100" s="58">
        <v>1310</v>
      </c>
      <c r="G100" s="58">
        <v>1310.41</v>
      </c>
      <c r="H100" s="15">
        <f t="shared" si="1"/>
        <v>1.0003129770992367</v>
      </c>
    </row>
    <row r="101" spans="2:8" ht="16.5" customHeight="1">
      <c r="B101" s="28"/>
      <c r="C101" s="39"/>
      <c r="D101" s="54" t="s">
        <v>138</v>
      </c>
      <c r="E101" s="13" t="s">
        <v>139</v>
      </c>
      <c r="F101" s="58">
        <v>568</v>
      </c>
      <c r="G101" s="58">
        <v>568.26</v>
      </c>
      <c r="H101" s="15">
        <f t="shared" si="1"/>
        <v>1.0004577464788733</v>
      </c>
    </row>
    <row r="102" spans="2:8" ht="16.5" customHeight="1">
      <c r="B102" s="28"/>
      <c r="C102" s="39"/>
      <c r="D102" s="56" t="s">
        <v>171</v>
      </c>
      <c r="E102" s="13" t="s">
        <v>172</v>
      </c>
      <c r="F102" s="58">
        <v>327</v>
      </c>
      <c r="G102" s="58">
        <v>326.4</v>
      </c>
      <c r="H102" s="15">
        <f t="shared" si="1"/>
        <v>0.9981651376146788</v>
      </c>
    </row>
    <row r="103" spans="2:8" ht="18" customHeight="1">
      <c r="B103" s="28"/>
      <c r="C103" s="338">
        <v>75110</v>
      </c>
      <c r="D103" s="349"/>
      <c r="E103" s="288" t="s">
        <v>510</v>
      </c>
      <c r="F103" s="456">
        <f>SUM(F104:F110)</f>
        <v>11321</v>
      </c>
      <c r="G103" s="456">
        <f>SUM(G104:G110)</f>
        <v>11321</v>
      </c>
      <c r="H103" s="340">
        <f t="shared" si="1"/>
        <v>1</v>
      </c>
    </row>
    <row r="104" spans="2:8" ht="16.5" customHeight="1">
      <c r="B104" s="28"/>
      <c r="C104" s="39"/>
      <c r="D104" s="54" t="s">
        <v>156</v>
      </c>
      <c r="E104" s="13" t="s">
        <v>157</v>
      </c>
      <c r="F104" s="58">
        <v>4920</v>
      </c>
      <c r="G104" s="58">
        <v>4920</v>
      </c>
      <c r="H104" s="15">
        <f t="shared" si="1"/>
        <v>1</v>
      </c>
    </row>
    <row r="105" spans="2:8" ht="16.5" customHeight="1">
      <c r="B105" s="28"/>
      <c r="C105" s="39"/>
      <c r="D105" s="54" t="s">
        <v>165</v>
      </c>
      <c r="E105" s="13" t="s">
        <v>166</v>
      </c>
      <c r="F105" s="58">
        <v>486</v>
      </c>
      <c r="G105" s="58">
        <v>485.59</v>
      </c>
      <c r="H105" s="15">
        <f t="shared" si="1"/>
        <v>0.999156378600823</v>
      </c>
    </row>
    <row r="106" spans="2:8" ht="16.5" customHeight="1">
      <c r="B106" s="28"/>
      <c r="C106" s="39"/>
      <c r="D106" s="54" t="s">
        <v>167</v>
      </c>
      <c r="E106" s="13" t="s">
        <v>168</v>
      </c>
      <c r="F106" s="58">
        <v>54</v>
      </c>
      <c r="G106" s="58">
        <v>53.9</v>
      </c>
      <c r="H106" s="15">
        <f t="shared" si="1"/>
        <v>0.9981481481481481</v>
      </c>
    </row>
    <row r="107" spans="2:8" ht="16.5" customHeight="1">
      <c r="B107" s="28"/>
      <c r="C107" s="39"/>
      <c r="D107" s="30">
        <v>4170</v>
      </c>
      <c r="E107" s="13" t="s">
        <v>178</v>
      </c>
      <c r="F107" s="58">
        <v>3621</v>
      </c>
      <c r="G107" s="58">
        <v>3621.44</v>
      </c>
      <c r="H107" s="15">
        <f t="shared" si="1"/>
        <v>1.00012151339409</v>
      </c>
    </row>
    <row r="108" spans="2:8" ht="16.5" customHeight="1">
      <c r="B108" s="28"/>
      <c r="C108" s="28"/>
      <c r="D108" s="54" t="s">
        <v>154</v>
      </c>
      <c r="E108" s="13" t="s">
        <v>155</v>
      </c>
      <c r="F108" s="58">
        <v>1090</v>
      </c>
      <c r="G108" s="58">
        <v>1089.41</v>
      </c>
      <c r="H108" s="15">
        <f t="shared" si="1"/>
        <v>0.9994587155963304</v>
      </c>
    </row>
    <row r="109" spans="2:8" ht="16.5" customHeight="1">
      <c r="B109" s="28"/>
      <c r="C109" s="28"/>
      <c r="D109" s="54" t="s">
        <v>138</v>
      </c>
      <c r="E109" s="13" t="s">
        <v>139</v>
      </c>
      <c r="F109" s="58">
        <v>568</v>
      </c>
      <c r="G109" s="58">
        <v>568.26</v>
      </c>
      <c r="H109" s="15">
        <f t="shared" si="1"/>
        <v>1.0004577464788733</v>
      </c>
    </row>
    <row r="110" spans="2:8" ht="16.5" customHeight="1" thickBot="1">
      <c r="B110" s="25"/>
      <c r="C110" s="25"/>
      <c r="D110" s="608" t="s">
        <v>171</v>
      </c>
      <c r="E110" s="19" t="s">
        <v>172</v>
      </c>
      <c r="F110" s="124">
        <v>582</v>
      </c>
      <c r="G110" s="124">
        <v>582.4</v>
      </c>
      <c r="H110" s="21">
        <f t="shared" si="1"/>
        <v>1.0006872852233677</v>
      </c>
    </row>
    <row r="111" spans="2:8" ht="33" customHeight="1" thickBot="1">
      <c r="B111" s="276" t="s">
        <v>193</v>
      </c>
      <c r="C111" s="277"/>
      <c r="D111" s="277"/>
      <c r="E111" s="278" t="s">
        <v>451</v>
      </c>
      <c r="F111" s="278">
        <f>F112+F114+F125</f>
        <v>272764</v>
      </c>
      <c r="G111" s="278">
        <f>G112+G114+G125</f>
        <v>211138.37</v>
      </c>
      <c r="H111" s="597">
        <f t="shared" si="1"/>
        <v>0.7740697819360326</v>
      </c>
    </row>
    <row r="112" spans="2:8" ht="18" customHeight="1">
      <c r="B112" s="400"/>
      <c r="C112" s="299">
        <v>75403</v>
      </c>
      <c r="D112" s="299"/>
      <c r="E112" s="301" t="s">
        <v>519</v>
      </c>
      <c r="F112" s="448">
        <f>F113</f>
        <v>4500</v>
      </c>
      <c r="G112" s="448">
        <f>G113</f>
        <v>3650.64</v>
      </c>
      <c r="H112" s="345">
        <f t="shared" si="1"/>
        <v>0.8112533333333333</v>
      </c>
    </row>
    <row r="113" spans="2:8" ht="15.75">
      <c r="B113" s="447"/>
      <c r="C113" s="447"/>
      <c r="D113" s="54" t="s">
        <v>154</v>
      </c>
      <c r="E113" s="13" t="s">
        <v>155</v>
      </c>
      <c r="F113" s="65">
        <v>4500</v>
      </c>
      <c r="G113" s="65">
        <v>3650.64</v>
      </c>
      <c r="H113" s="15">
        <f t="shared" si="1"/>
        <v>0.8112533333333333</v>
      </c>
    </row>
    <row r="114" spans="2:8" ht="17.25" customHeight="1">
      <c r="B114" s="33"/>
      <c r="C114" s="304" t="s">
        <v>195</v>
      </c>
      <c r="D114" s="287"/>
      <c r="E114" s="288" t="s">
        <v>273</v>
      </c>
      <c r="F114" s="343">
        <f>SUM(F115:F124)</f>
        <v>211264</v>
      </c>
      <c r="G114" s="343">
        <f>SUM(G115:G124)</f>
        <v>204717.71999999997</v>
      </c>
      <c r="H114" s="340">
        <f t="shared" si="1"/>
        <v>0.9690137458345954</v>
      </c>
    </row>
    <row r="115" spans="2:8" ht="27" customHeight="1">
      <c r="B115" s="24"/>
      <c r="C115" s="178"/>
      <c r="D115" s="268" t="s">
        <v>403</v>
      </c>
      <c r="E115" s="269" t="s">
        <v>404</v>
      </c>
      <c r="F115" s="241">
        <v>14000</v>
      </c>
      <c r="G115" s="241">
        <v>13980.98</v>
      </c>
      <c r="H115" s="15">
        <f t="shared" si="1"/>
        <v>0.9986414285714286</v>
      </c>
    </row>
    <row r="116" spans="2:8" ht="16.5" customHeight="1">
      <c r="B116" s="33"/>
      <c r="C116" s="53"/>
      <c r="D116" s="30">
        <v>3020</v>
      </c>
      <c r="E116" s="13" t="s">
        <v>175</v>
      </c>
      <c r="F116" s="38">
        <v>25500</v>
      </c>
      <c r="G116" s="38">
        <v>25161</v>
      </c>
      <c r="H116" s="15">
        <f t="shared" si="1"/>
        <v>0.9867058823529412</v>
      </c>
    </row>
    <row r="117" spans="2:8" ht="16.5" customHeight="1">
      <c r="B117" s="33"/>
      <c r="C117" s="53"/>
      <c r="D117" s="54" t="s">
        <v>154</v>
      </c>
      <c r="E117" s="13" t="s">
        <v>155</v>
      </c>
      <c r="F117" s="38">
        <v>45835</v>
      </c>
      <c r="G117" s="38">
        <v>45626.41</v>
      </c>
      <c r="H117" s="15">
        <f t="shared" si="1"/>
        <v>0.9954491109414204</v>
      </c>
    </row>
    <row r="118" spans="2:8" ht="16.5" customHeight="1">
      <c r="B118" s="28"/>
      <c r="C118" s="28"/>
      <c r="D118" s="54" t="s">
        <v>179</v>
      </c>
      <c r="E118" s="13" t="s">
        <v>180</v>
      </c>
      <c r="F118" s="14">
        <v>16000</v>
      </c>
      <c r="G118" s="14">
        <v>15513.95</v>
      </c>
      <c r="H118" s="15">
        <f t="shared" si="1"/>
        <v>0.9696218750000001</v>
      </c>
    </row>
    <row r="119" spans="2:8" ht="16.5" customHeight="1">
      <c r="B119" s="28"/>
      <c r="C119" s="28"/>
      <c r="D119" s="54" t="s">
        <v>181</v>
      </c>
      <c r="E119" s="13" t="s">
        <v>182</v>
      </c>
      <c r="F119" s="14">
        <v>14510</v>
      </c>
      <c r="G119" s="14">
        <v>10543.84</v>
      </c>
      <c r="H119" s="15">
        <f t="shared" si="1"/>
        <v>0.7266602343211578</v>
      </c>
    </row>
    <row r="120" spans="2:8" ht="16.5" customHeight="1">
      <c r="B120" s="28"/>
      <c r="C120" s="28"/>
      <c r="D120" s="30" t="s">
        <v>223</v>
      </c>
      <c r="E120" s="13" t="s">
        <v>224</v>
      </c>
      <c r="F120" s="14">
        <v>2000</v>
      </c>
      <c r="G120" s="14">
        <v>1840</v>
      </c>
      <c r="H120" s="15">
        <f t="shared" si="1"/>
        <v>0.92</v>
      </c>
    </row>
    <row r="121" spans="2:8" ht="16.5" customHeight="1">
      <c r="B121" s="28"/>
      <c r="C121" s="28"/>
      <c r="D121" s="54" t="s">
        <v>138</v>
      </c>
      <c r="E121" s="13" t="s">
        <v>139</v>
      </c>
      <c r="F121" s="14">
        <v>23000</v>
      </c>
      <c r="G121" s="14">
        <v>22295.92</v>
      </c>
      <c r="H121" s="15">
        <f t="shared" si="1"/>
        <v>0.9693878260869564</v>
      </c>
    </row>
    <row r="122" spans="2:8" ht="16.5" customHeight="1">
      <c r="B122" s="28"/>
      <c r="C122" s="28"/>
      <c r="D122" s="54" t="s">
        <v>145</v>
      </c>
      <c r="E122" s="13" t="s">
        <v>146</v>
      </c>
      <c r="F122" s="14">
        <v>24000</v>
      </c>
      <c r="G122" s="14">
        <v>23951.62</v>
      </c>
      <c r="H122" s="15">
        <f t="shared" si="1"/>
        <v>0.9979841666666667</v>
      </c>
    </row>
    <row r="123" spans="2:8" ht="16.5" customHeight="1">
      <c r="B123" s="25"/>
      <c r="C123" s="28"/>
      <c r="D123" s="40" t="s">
        <v>140</v>
      </c>
      <c r="E123" s="60" t="s">
        <v>453</v>
      </c>
      <c r="F123" s="14">
        <v>10455</v>
      </c>
      <c r="G123" s="20">
        <v>9840</v>
      </c>
      <c r="H123" s="21">
        <f t="shared" si="1"/>
        <v>0.9411764705882353</v>
      </c>
    </row>
    <row r="124" spans="2:8" ht="41.25" customHeight="1">
      <c r="B124" s="25"/>
      <c r="C124" s="28"/>
      <c r="D124" s="30" t="s">
        <v>520</v>
      </c>
      <c r="E124" s="682" t="s">
        <v>521</v>
      </c>
      <c r="F124" s="14">
        <v>35964</v>
      </c>
      <c r="G124" s="14">
        <v>35964</v>
      </c>
      <c r="H124" s="21">
        <f t="shared" si="1"/>
        <v>1</v>
      </c>
    </row>
    <row r="125" spans="2:8" ht="17.25" customHeight="1">
      <c r="B125" s="25"/>
      <c r="C125" s="298">
        <v>75421</v>
      </c>
      <c r="D125" s="449"/>
      <c r="E125" s="450" t="s">
        <v>383</v>
      </c>
      <c r="F125" s="339">
        <f>F126+F129+F127+F128</f>
        <v>57000</v>
      </c>
      <c r="G125" s="339">
        <f>G126+G129+G128+G127</f>
        <v>2770.01</v>
      </c>
      <c r="H125" s="367">
        <f t="shared" si="1"/>
        <v>0.04859666666666667</v>
      </c>
    </row>
    <row r="126" spans="2:8" ht="17.25" customHeight="1">
      <c r="B126" s="25"/>
      <c r="C126" s="520"/>
      <c r="D126" s="54" t="s">
        <v>154</v>
      </c>
      <c r="E126" s="13" t="s">
        <v>155</v>
      </c>
      <c r="F126" s="536">
        <v>5000</v>
      </c>
      <c r="G126" s="257">
        <v>2640.01</v>
      </c>
      <c r="H126" s="15">
        <f t="shared" si="1"/>
        <v>0.5280020000000001</v>
      </c>
    </row>
    <row r="127" spans="2:8" ht="17.25" customHeight="1">
      <c r="B127" s="25"/>
      <c r="C127" s="520"/>
      <c r="D127" s="30">
        <v>4260</v>
      </c>
      <c r="E127" s="537" t="s">
        <v>180</v>
      </c>
      <c r="F127" s="536">
        <v>1000</v>
      </c>
      <c r="G127" s="257">
        <v>0</v>
      </c>
      <c r="H127" s="15">
        <f t="shared" si="1"/>
        <v>0</v>
      </c>
    </row>
    <row r="128" spans="2:8" ht="25.5" customHeight="1">
      <c r="B128" s="25"/>
      <c r="C128" s="520"/>
      <c r="D128" s="30" t="s">
        <v>454</v>
      </c>
      <c r="E128" s="537" t="s">
        <v>325</v>
      </c>
      <c r="F128" s="536">
        <v>500</v>
      </c>
      <c r="G128" s="257">
        <v>130</v>
      </c>
      <c r="H128" s="15">
        <f>G128/F128</f>
        <v>0.26</v>
      </c>
    </row>
    <row r="129" spans="2:8" ht="16.5" customHeight="1" thickBot="1">
      <c r="B129" s="28"/>
      <c r="C129" s="28"/>
      <c r="D129" s="54" t="s">
        <v>202</v>
      </c>
      <c r="E129" s="13" t="s">
        <v>203</v>
      </c>
      <c r="F129" s="14">
        <v>50500</v>
      </c>
      <c r="G129" s="14">
        <v>0</v>
      </c>
      <c r="H129" s="15">
        <f>G129/F129</f>
        <v>0</v>
      </c>
    </row>
    <row r="130" spans="1:8" ht="60.75" customHeight="1" thickBot="1">
      <c r="A130" s="4"/>
      <c r="B130" s="276" t="s">
        <v>48</v>
      </c>
      <c r="C130" s="277"/>
      <c r="D130" s="277"/>
      <c r="E130" s="278" t="s">
        <v>49</v>
      </c>
      <c r="F130" s="445">
        <f>F131+F133</f>
        <v>8400</v>
      </c>
      <c r="G130" s="445">
        <f>G131+G133</f>
        <v>4342.59</v>
      </c>
      <c r="H130" s="331">
        <f t="shared" si="1"/>
        <v>0.516975</v>
      </c>
    </row>
    <row r="131" spans="1:8" ht="51" customHeight="1">
      <c r="A131" s="4"/>
      <c r="B131" s="39"/>
      <c r="C131" s="347" t="s">
        <v>50</v>
      </c>
      <c r="D131" s="287"/>
      <c r="E131" s="288" t="s">
        <v>51</v>
      </c>
      <c r="F131" s="444">
        <f>F132</f>
        <v>1400</v>
      </c>
      <c r="G131" s="444">
        <f>G132</f>
        <v>267.47</v>
      </c>
      <c r="H131" s="477">
        <f>G131/F131</f>
        <v>0.19105000000000003</v>
      </c>
    </row>
    <row r="132" spans="1:8" ht="19.5" customHeight="1">
      <c r="A132" s="4"/>
      <c r="B132" s="28"/>
      <c r="C132" s="28"/>
      <c r="D132" s="56">
        <v>4610</v>
      </c>
      <c r="E132" s="13" t="s">
        <v>186</v>
      </c>
      <c r="F132" s="14">
        <v>1400</v>
      </c>
      <c r="G132" s="14">
        <v>267.47</v>
      </c>
      <c r="H132" s="15">
        <f>G132/F132</f>
        <v>0.19105000000000003</v>
      </c>
    </row>
    <row r="133" spans="1:8" ht="63" customHeight="1">
      <c r="A133" s="4"/>
      <c r="B133" s="28"/>
      <c r="C133" s="347">
        <v>75616</v>
      </c>
      <c r="D133" s="287"/>
      <c r="E133" s="288" t="s">
        <v>64</v>
      </c>
      <c r="F133" s="271">
        <f>F134</f>
        <v>7000</v>
      </c>
      <c r="G133" s="271">
        <f>G134</f>
        <v>4075.12</v>
      </c>
      <c r="H133" s="340">
        <f t="shared" si="1"/>
        <v>0.58216</v>
      </c>
    </row>
    <row r="134" spans="1:8" ht="19.5" customHeight="1" thickBot="1">
      <c r="A134" s="4"/>
      <c r="B134" s="25"/>
      <c r="C134" s="25"/>
      <c r="D134" s="56">
        <v>4610</v>
      </c>
      <c r="E134" s="13" t="s">
        <v>186</v>
      </c>
      <c r="F134" s="20">
        <v>7000</v>
      </c>
      <c r="G134" s="20">
        <v>4075.12</v>
      </c>
      <c r="H134" s="15">
        <f t="shared" si="1"/>
        <v>0.58216</v>
      </c>
    </row>
    <row r="135" spans="2:8" ht="19.5" customHeight="1" thickBot="1">
      <c r="B135" s="276" t="s">
        <v>196</v>
      </c>
      <c r="C135" s="277"/>
      <c r="D135" s="277"/>
      <c r="E135" s="278" t="s">
        <v>197</v>
      </c>
      <c r="F135" s="278">
        <f>F136</f>
        <v>236000</v>
      </c>
      <c r="G135" s="604">
        <f>G136</f>
        <v>227891.15</v>
      </c>
      <c r="H135" s="597">
        <f t="shared" si="1"/>
        <v>0.9656404661016948</v>
      </c>
    </row>
    <row r="136" spans="2:8" ht="30" customHeight="1">
      <c r="B136" s="33"/>
      <c r="C136" s="304" t="s">
        <v>198</v>
      </c>
      <c r="D136" s="287"/>
      <c r="E136" s="288" t="s">
        <v>199</v>
      </c>
      <c r="F136" s="343">
        <f>F137</f>
        <v>236000</v>
      </c>
      <c r="G136" s="343">
        <f>G137</f>
        <v>227891.15</v>
      </c>
      <c r="H136" s="340">
        <f t="shared" si="1"/>
        <v>0.9656404661016948</v>
      </c>
    </row>
    <row r="137" spans="2:8" ht="25.5" customHeight="1" thickBot="1">
      <c r="B137" s="28"/>
      <c r="C137" s="28"/>
      <c r="D137" s="61" t="s">
        <v>308</v>
      </c>
      <c r="E137" s="172" t="s">
        <v>309</v>
      </c>
      <c r="F137" s="14">
        <v>236000</v>
      </c>
      <c r="G137" s="14">
        <v>227891.15</v>
      </c>
      <c r="H137" s="15">
        <f t="shared" si="1"/>
        <v>0.9656404661016948</v>
      </c>
    </row>
    <row r="138" spans="2:8" ht="19.5" customHeight="1" thickBot="1">
      <c r="B138" s="276" t="s">
        <v>83</v>
      </c>
      <c r="C138" s="277"/>
      <c r="D138" s="277"/>
      <c r="E138" s="278" t="s">
        <v>84</v>
      </c>
      <c r="F138" s="278">
        <f>F139</f>
        <v>5500</v>
      </c>
      <c r="G138" s="604">
        <f>G139</f>
        <v>0</v>
      </c>
      <c r="H138" s="597">
        <f t="shared" si="1"/>
        <v>0</v>
      </c>
    </row>
    <row r="139" spans="2:8" ht="18.75" customHeight="1">
      <c r="B139" s="33"/>
      <c r="C139" s="304" t="s">
        <v>200</v>
      </c>
      <c r="D139" s="287"/>
      <c r="E139" s="288" t="s">
        <v>201</v>
      </c>
      <c r="F139" s="343">
        <f>F140</f>
        <v>5500</v>
      </c>
      <c r="G139" s="343">
        <f>G140</f>
        <v>0</v>
      </c>
      <c r="H139" s="340">
        <f t="shared" si="1"/>
        <v>0</v>
      </c>
    </row>
    <row r="140" spans="2:8" ht="18.75" customHeight="1" thickBot="1">
      <c r="B140" s="28"/>
      <c r="C140" s="28"/>
      <c r="D140" s="54" t="s">
        <v>202</v>
      </c>
      <c r="E140" s="13" t="s">
        <v>203</v>
      </c>
      <c r="F140" s="14">
        <v>5500</v>
      </c>
      <c r="G140" s="14">
        <v>0</v>
      </c>
      <c r="H140" s="15">
        <f t="shared" si="1"/>
        <v>0</v>
      </c>
    </row>
    <row r="141" spans="2:8" ht="19.5" customHeight="1" thickBot="1">
      <c r="B141" s="276" t="s">
        <v>91</v>
      </c>
      <c r="C141" s="277"/>
      <c r="D141" s="277"/>
      <c r="E141" s="278" t="s">
        <v>92</v>
      </c>
      <c r="F141" s="278">
        <f>F142+F162+F178+F199+F218+F231+F247+F274+F249+F256+F262</f>
        <v>13660467.83</v>
      </c>
      <c r="G141" s="604">
        <f>G142+G162+G178+G199+G218+G231+G247+G274+G249+G256+G262</f>
        <v>13656973.65</v>
      </c>
      <c r="H141" s="597">
        <f t="shared" si="1"/>
        <v>0.9997442122741708</v>
      </c>
    </row>
    <row r="142" spans="2:8" ht="18.75" customHeight="1">
      <c r="B142" s="33"/>
      <c r="C142" s="287" t="s">
        <v>93</v>
      </c>
      <c r="D142" s="304"/>
      <c r="E142" s="288" t="s">
        <v>94</v>
      </c>
      <c r="F142" s="343">
        <f>SUM(F143:F161)</f>
        <v>4567168.77</v>
      </c>
      <c r="G142" s="343">
        <f>SUM(G143:G161)</f>
        <v>4566137.120000001</v>
      </c>
      <c r="H142" s="340">
        <f t="shared" si="1"/>
        <v>0.9997741160767312</v>
      </c>
    </row>
    <row r="143" spans="2:8" ht="16.5" customHeight="1">
      <c r="B143" s="28"/>
      <c r="C143" s="28"/>
      <c r="D143" s="54" t="s">
        <v>204</v>
      </c>
      <c r="E143" s="13" t="s">
        <v>175</v>
      </c>
      <c r="F143" s="14">
        <v>187025</v>
      </c>
      <c r="G143" s="14">
        <v>187025.7</v>
      </c>
      <c r="H143" s="15">
        <f t="shared" si="1"/>
        <v>1.0000037428151318</v>
      </c>
    </row>
    <row r="144" spans="2:8" ht="16.5" customHeight="1">
      <c r="B144" s="28"/>
      <c r="C144" s="28"/>
      <c r="D144" s="54" t="s">
        <v>163</v>
      </c>
      <c r="E144" s="13" t="s">
        <v>164</v>
      </c>
      <c r="F144" s="14">
        <v>2824669</v>
      </c>
      <c r="G144" s="14">
        <v>2824668.84</v>
      </c>
      <c r="H144" s="15">
        <f t="shared" si="1"/>
        <v>0.9999999433561949</v>
      </c>
    </row>
    <row r="145" spans="2:8" ht="16.5" customHeight="1">
      <c r="B145" s="28"/>
      <c r="C145" s="28"/>
      <c r="D145" s="54" t="s">
        <v>176</v>
      </c>
      <c r="E145" s="13" t="s">
        <v>177</v>
      </c>
      <c r="F145" s="14">
        <v>213551</v>
      </c>
      <c r="G145" s="14">
        <v>213551.31</v>
      </c>
      <c r="H145" s="15">
        <f t="shared" si="1"/>
        <v>1.0000014516438696</v>
      </c>
    </row>
    <row r="146" spans="2:8" ht="16.5" customHeight="1">
      <c r="B146" s="28"/>
      <c r="C146" s="28"/>
      <c r="D146" s="54" t="s">
        <v>165</v>
      </c>
      <c r="E146" s="13" t="s">
        <v>166</v>
      </c>
      <c r="F146" s="14">
        <v>532029</v>
      </c>
      <c r="G146" s="14">
        <v>532029.05</v>
      </c>
      <c r="H146" s="15">
        <f t="shared" si="1"/>
        <v>1.0000000939798395</v>
      </c>
    </row>
    <row r="147" spans="2:8" ht="16.5" customHeight="1">
      <c r="B147" s="28"/>
      <c r="C147" s="28"/>
      <c r="D147" s="54" t="s">
        <v>167</v>
      </c>
      <c r="E147" s="13" t="s">
        <v>168</v>
      </c>
      <c r="F147" s="14">
        <v>65607</v>
      </c>
      <c r="G147" s="14">
        <v>65605.98</v>
      </c>
      <c r="H147" s="15">
        <f t="shared" si="1"/>
        <v>0.9999844528785038</v>
      </c>
    </row>
    <row r="148" spans="2:8" ht="16.5" customHeight="1">
      <c r="B148" s="28"/>
      <c r="C148" s="28"/>
      <c r="D148" s="30">
        <v>4170</v>
      </c>
      <c r="E148" s="13" t="s">
        <v>178</v>
      </c>
      <c r="F148" s="14">
        <v>22017.19</v>
      </c>
      <c r="G148" s="14">
        <v>22004.46</v>
      </c>
      <c r="H148" s="15">
        <f t="shared" si="1"/>
        <v>0.9994218154087784</v>
      </c>
    </row>
    <row r="149" spans="2:8" ht="16.5" customHeight="1">
      <c r="B149" s="28"/>
      <c r="C149" s="28"/>
      <c r="D149" s="54" t="s">
        <v>154</v>
      </c>
      <c r="E149" s="13" t="s">
        <v>155</v>
      </c>
      <c r="F149" s="14">
        <v>175219</v>
      </c>
      <c r="G149" s="14">
        <v>175219.32</v>
      </c>
      <c r="H149" s="15">
        <f t="shared" si="1"/>
        <v>1.0000018262859622</v>
      </c>
    </row>
    <row r="150" spans="2:8" ht="16.5" customHeight="1">
      <c r="B150" s="28"/>
      <c r="C150" s="28"/>
      <c r="D150" s="54" t="s">
        <v>205</v>
      </c>
      <c r="E150" s="13" t="s">
        <v>206</v>
      </c>
      <c r="F150" s="14">
        <v>50031.58</v>
      </c>
      <c r="G150" s="14">
        <v>49048.94</v>
      </c>
      <c r="H150" s="15">
        <f t="shared" si="1"/>
        <v>0.9803596048735619</v>
      </c>
    </row>
    <row r="151" spans="2:8" ht="16.5" customHeight="1">
      <c r="B151" s="28"/>
      <c r="C151" s="28"/>
      <c r="D151" s="54" t="s">
        <v>179</v>
      </c>
      <c r="E151" s="13" t="s">
        <v>180</v>
      </c>
      <c r="F151" s="14">
        <v>77081</v>
      </c>
      <c r="G151" s="14">
        <v>77080.83</v>
      </c>
      <c r="H151" s="15">
        <f t="shared" si="1"/>
        <v>0.9999977945278343</v>
      </c>
    </row>
    <row r="152" spans="2:8" ht="16.5" customHeight="1">
      <c r="B152" s="28"/>
      <c r="C152" s="28"/>
      <c r="D152" s="54" t="s">
        <v>181</v>
      </c>
      <c r="E152" s="13" t="s">
        <v>182</v>
      </c>
      <c r="F152" s="14">
        <v>171936</v>
      </c>
      <c r="G152" s="14">
        <v>171936.13</v>
      </c>
      <c r="H152" s="15">
        <f t="shared" si="1"/>
        <v>1.0000007560952913</v>
      </c>
    </row>
    <row r="153" spans="2:8" ht="16.5" customHeight="1">
      <c r="B153" s="28"/>
      <c r="C153" s="28"/>
      <c r="D153" s="30" t="s">
        <v>223</v>
      </c>
      <c r="E153" s="13" t="s">
        <v>224</v>
      </c>
      <c r="F153" s="14">
        <v>2766</v>
      </c>
      <c r="G153" s="14">
        <v>2766</v>
      </c>
      <c r="H153" s="15">
        <f t="shared" si="1"/>
        <v>1</v>
      </c>
    </row>
    <row r="154" spans="2:8" ht="16.5" customHeight="1">
      <c r="B154" s="28"/>
      <c r="C154" s="28"/>
      <c r="D154" s="54" t="s">
        <v>138</v>
      </c>
      <c r="E154" s="13" t="s">
        <v>139</v>
      </c>
      <c r="F154" s="14">
        <v>49383</v>
      </c>
      <c r="G154" s="14">
        <v>49383.15</v>
      </c>
      <c r="H154" s="15">
        <f t="shared" si="1"/>
        <v>1.0000030374825346</v>
      </c>
    </row>
    <row r="155" spans="2:8" ht="16.5" customHeight="1">
      <c r="B155" s="28"/>
      <c r="C155" s="28"/>
      <c r="D155" s="56">
        <v>4360</v>
      </c>
      <c r="E155" s="13" t="s">
        <v>183</v>
      </c>
      <c r="F155" s="14">
        <v>10775</v>
      </c>
      <c r="G155" s="14">
        <v>10774.61</v>
      </c>
      <c r="H155" s="15">
        <f t="shared" si="1"/>
        <v>0.9999638051044084</v>
      </c>
    </row>
    <row r="156" spans="2:8" ht="16.5" customHeight="1">
      <c r="B156" s="28"/>
      <c r="C156" s="28"/>
      <c r="D156" s="54" t="s">
        <v>171</v>
      </c>
      <c r="E156" s="13" t="s">
        <v>172</v>
      </c>
      <c r="F156" s="14">
        <v>926</v>
      </c>
      <c r="G156" s="14">
        <v>925.97</v>
      </c>
      <c r="H156" s="15">
        <f t="shared" si="1"/>
        <v>0.9999676025917927</v>
      </c>
    </row>
    <row r="157" spans="2:8" ht="16.5" customHeight="1">
      <c r="B157" s="28"/>
      <c r="C157" s="28"/>
      <c r="D157" s="54" t="s">
        <v>145</v>
      </c>
      <c r="E157" s="13" t="s">
        <v>146</v>
      </c>
      <c r="F157" s="14">
        <v>7399</v>
      </c>
      <c r="G157" s="66">
        <v>7399</v>
      </c>
      <c r="H157" s="15">
        <f t="shared" si="1"/>
        <v>1</v>
      </c>
    </row>
    <row r="158" spans="2:8" ht="16.5" customHeight="1">
      <c r="B158" s="28"/>
      <c r="C158" s="28"/>
      <c r="D158" s="54" t="s">
        <v>184</v>
      </c>
      <c r="E158" s="13" t="s">
        <v>185</v>
      </c>
      <c r="F158" s="14">
        <v>172416</v>
      </c>
      <c r="G158" s="14">
        <v>172414.55</v>
      </c>
      <c r="H158" s="15">
        <f t="shared" si="1"/>
        <v>0.9999915901076466</v>
      </c>
    </row>
    <row r="159" spans="2:8" ht="16.5" customHeight="1">
      <c r="B159" s="28"/>
      <c r="C159" s="28"/>
      <c r="D159" s="56">
        <v>4480</v>
      </c>
      <c r="E159" s="13" t="s">
        <v>53</v>
      </c>
      <c r="F159" s="14">
        <v>341</v>
      </c>
      <c r="G159" s="14">
        <v>341</v>
      </c>
      <c r="H159" s="15">
        <f t="shared" si="1"/>
        <v>1</v>
      </c>
    </row>
    <row r="160" spans="2:8" ht="16.5" customHeight="1">
      <c r="B160" s="28"/>
      <c r="C160" s="28"/>
      <c r="D160" s="56">
        <v>4700</v>
      </c>
      <c r="E160" s="13" t="s">
        <v>174</v>
      </c>
      <c r="F160" s="14">
        <v>297</v>
      </c>
      <c r="G160" s="14">
        <v>296.88</v>
      </c>
      <c r="H160" s="15">
        <f t="shared" si="1"/>
        <v>0.9995959595959596</v>
      </c>
    </row>
    <row r="161" spans="2:8" ht="16.5" customHeight="1">
      <c r="B161" s="28"/>
      <c r="C161" s="28"/>
      <c r="D161" s="40" t="s">
        <v>187</v>
      </c>
      <c r="E161" s="60" t="s">
        <v>188</v>
      </c>
      <c r="F161" s="14">
        <v>3700</v>
      </c>
      <c r="G161" s="14">
        <v>3665.4</v>
      </c>
      <c r="H161" s="15">
        <f t="shared" si="1"/>
        <v>0.9906486486486487</v>
      </c>
    </row>
    <row r="162" spans="2:8" ht="19.5" customHeight="1">
      <c r="B162" s="28"/>
      <c r="C162" s="287" t="s">
        <v>207</v>
      </c>
      <c r="D162" s="304"/>
      <c r="E162" s="288" t="s">
        <v>208</v>
      </c>
      <c r="F162" s="343">
        <f>SUM(F163:F177)</f>
        <v>505689</v>
      </c>
      <c r="G162" s="343">
        <f>SUM(G163:G177)</f>
        <v>505691.45999999996</v>
      </c>
      <c r="H162" s="340">
        <f t="shared" si="1"/>
        <v>1.0000048646500121</v>
      </c>
    </row>
    <row r="163" spans="2:8" ht="16.5" customHeight="1">
      <c r="B163" s="28"/>
      <c r="C163" s="28"/>
      <c r="D163" s="54" t="s">
        <v>204</v>
      </c>
      <c r="E163" s="13" t="s">
        <v>175</v>
      </c>
      <c r="F163" s="14">
        <v>18209</v>
      </c>
      <c r="G163" s="14">
        <v>18208.96</v>
      </c>
      <c r="H163" s="15">
        <f t="shared" si="1"/>
        <v>0.9999978032840903</v>
      </c>
    </row>
    <row r="164" spans="2:8" ht="16.5" customHeight="1">
      <c r="B164" s="28"/>
      <c r="C164" s="28"/>
      <c r="D164" s="54" t="s">
        <v>163</v>
      </c>
      <c r="E164" s="13" t="s">
        <v>164</v>
      </c>
      <c r="F164" s="14">
        <v>323665</v>
      </c>
      <c r="G164" s="14">
        <v>323665.48</v>
      </c>
      <c r="H164" s="15">
        <f t="shared" si="1"/>
        <v>1.0000014830148456</v>
      </c>
    </row>
    <row r="165" spans="2:8" ht="16.5" customHeight="1">
      <c r="B165" s="28"/>
      <c r="C165" s="28"/>
      <c r="D165" s="54" t="s">
        <v>176</v>
      </c>
      <c r="E165" s="13" t="s">
        <v>177</v>
      </c>
      <c r="F165" s="14">
        <v>25333</v>
      </c>
      <c r="G165" s="14">
        <v>25333.69</v>
      </c>
      <c r="H165" s="15">
        <f t="shared" si="1"/>
        <v>1.0000272372004895</v>
      </c>
    </row>
    <row r="166" spans="2:8" ht="16.5" customHeight="1">
      <c r="B166" s="28"/>
      <c r="C166" s="28"/>
      <c r="D166" s="54" t="s">
        <v>165</v>
      </c>
      <c r="E166" s="13" t="s">
        <v>166</v>
      </c>
      <c r="F166" s="14">
        <v>58459</v>
      </c>
      <c r="G166" s="14">
        <v>58459.38</v>
      </c>
      <c r="H166" s="15">
        <f t="shared" si="1"/>
        <v>1.0000065002822491</v>
      </c>
    </row>
    <row r="167" spans="2:8" ht="16.5" customHeight="1">
      <c r="B167" s="28"/>
      <c r="C167" s="28"/>
      <c r="D167" s="54" t="s">
        <v>167</v>
      </c>
      <c r="E167" s="13" t="s">
        <v>168</v>
      </c>
      <c r="F167" s="14">
        <v>6742</v>
      </c>
      <c r="G167" s="14">
        <v>6742.64</v>
      </c>
      <c r="H167" s="15">
        <f t="shared" si="1"/>
        <v>1.0000949273212698</v>
      </c>
    </row>
    <row r="168" spans="2:8" ht="16.5" customHeight="1">
      <c r="B168" s="28"/>
      <c r="C168" s="28"/>
      <c r="D168" s="30">
        <v>4170</v>
      </c>
      <c r="E168" s="13" t="s">
        <v>178</v>
      </c>
      <c r="F168" s="14">
        <v>2838</v>
      </c>
      <c r="G168" s="14">
        <v>2838.32</v>
      </c>
      <c r="H168" s="15">
        <f aca="true" t="shared" si="2" ref="H168:H176">G168/F168</f>
        <v>1.0001127554615927</v>
      </c>
    </row>
    <row r="169" spans="2:8" ht="16.5" customHeight="1">
      <c r="B169" s="28"/>
      <c r="C169" s="28"/>
      <c r="D169" s="54" t="s">
        <v>154</v>
      </c>
      <c r="E169" s="13" t="s">
        <v>155</v>
      </c>
      <c r="F169" s="14">
        <v>5694</v>
      </c>
      <c r="G169" s="14">
        <v>5693.55</v>
      </c>
      <c r="H169" s="15">
        <f t="shared" si="2"/>
        <v>0.9999209694415174</v>
      </c>
    </row>
    <row r="170" spans="2:8" ht="16.5" customHeight="1">
      <c r="B170" s="28"/>
      <c r="C170" s="28"/>
      <c r="D170" s="54" t="s">
        <v>205</v>
      </c>
      <c r="E170" s="13" t="s">
        <v>206</v>
      </c>
      <c r="F170" s="14">
        <v>612</v>
      </c>
      <c r="G170" s="14">
        <v>611.68</v>
      </c>
      <c r="H170" s="15">
        <f t="shared" si="2"/>
        <v>0.9994771241830065</v>
      </c>
    </row>
    <row r="171" spans="2:8" ht="16.5" customHeight="1">
      <c r="B171" s="28"/>
      <c r="C171" s="28"/>
      <c r="D171" s="54" t="s">
        <v>179</v>
      </c>
      <c r="E171" s="13" t="s">
        <v>180</v>
      </c>
      <c r="F171" s="14">
        <v>18133</v>
      </c>
      <c r="G171" s="14">
        <v>18132.53</v>
      </c>
      <c r="H171" s="15">
        <f t="shared" si="2"/>
        <v>0.9999740804058898</v>
      </c>
    </row>
    <row r="172" spans="2:8" ht="16.5" customHeight="1">
      <c r="B172" s="28"/>
      <c r="C172" s="28"/>
      <c r="D172" s="54" t="s">
        <v>181</v>
      </c>
      <c r="E172" s="13" t="s">
        <v>182</v>
      </c>
      <c r="F172" s="14">
        <v>2200</v>
      </c>
      <c r="G172" s="14">
        <v>2200</v>
      </c>
      <c r="H172" s="15">
        <f t="shared" si="2"/>
        <v>1</v>
      </c>
    </row>
    <row r="173" spans="2:8" ht="16.5" customHeight="1">
      <c r="B173" s="28"/>
      <c r="C173" s="28"/>
      <c r="D173" s="30" t="s">
        <v>223</v>
      </c>
      <c r="E173" s="13" t="s">
        <v>224</v>
      </c>
      <c r="F173" s="14">
        <v>208</v>
      </c>
      <c r="G173" s="14">
        <v>208</v>
      </c>
      <c r="H173" s="15">
        <f t="shared" si="2"/>
        <v>1</v>
      </c>
    </row>
    <row r="174" spans="2:8" ht="16.5" customHeight="1">
      <c r="B174" s="28"/>
      <c r="C174" s="28"/>
      <c r="D174" s="54" t="s">
        <v>138</v>
      </c>
      <c r="E174" s="13" t="s">
        <v>139</v>
      </c>
      <c r="F174" s="14">
        <v>18222</v>
      </c>
      <c r="G174" s="14">
        <v>18222.66</v>
      </c>
      <c r="H174" s="15">
        <f t="shared" si="2"/>
        <v>1.000036219953902</v>
      </c>
    </row>
    <row r="175" spans="2:8" ht="16.5" customHeight="1">
      <c r="B175" s="28"/>
      <c r="C175" s="28"/>
      <c r="D175" s="56">
        <v>4360</v>
      </c>
      <c r="E175" s="13" t="s">
        <v>455</v>
      </c>
      <c r="F175" s="14">
        <v>1466</v>
      </c>
      <c r="G175" s="14">
        <v>1466.51</v>
      </c>
      <c r="H175" s="15">
        <f t="shared" si="2"/>
        <v>1.0003478854024557</v>
      </c>
    </row>
    <row r="176" spans="2:8" ht="16.5" customHeight="1">
      <c r="B176" s="28"/>
      <c r="C176" s="28"/>
      <c r="D176" s="54" t="s">
        <v>145</v>
      </c>
      <c r="E176" s="13" t="s">
        <v>146</v>
      </c>
      <c r="F176" s="14">
        <v>827</v>
      </c>
      <c r="G176" s="14">
        <v>827</v>
      </c>
      <c r="H176" s="15">
        <f t="shared" si="2"/>
        <v>1</v>
      </c>
    </row>
    <row r="177" spans="2:8" ht="16.5" customHeight="1">
      <c r="B177" s="28"/>
      <c r="C177" s="28"/>
      <c r="D177" s="54" t="s">
        <v>184</v>
      </c>
      <c r="E177" s="13" t="s">
        <v>185</v>
      </c>
      <c r="F177" s="14">
        <v>23081</v>
      </c>
      <c r="G177" s="14">
        <v>23081.06</v>
      </c>
      <c r="H177" s="15">
        <f>G177/F177</f>
        <v>1.0000025995407478</v>
      </c>
    </row>
    <row r="178" spans="2:8" ht="19.5" customHeight="1">
      <c r="B178" s="33"/>
      <c r="C178" s="287" t="s">
        <v>97</v>
      </c>
      <c r="D178" s="304"/>
      <c r="E178" s="288" t="s">
        <v>98</v>
      </c>
      <c r="F178" s="343">
        <f>SUM(F179:F198)</f>
        <v>4991160</v>
      </c>
      <c r="G178" s="343">
        <f>SUM(G179:G198)</f>
        <v>4988847</v>
      </c>
      <c r="H178" s="340">
        <f>G178/F178</f>
        <v>0.9995365806746328</v>
      </c>
    </row>
    <row r="179" spans="2:8" ht="16.5" customHeight="1">
      <c r="B179" s="28"/>
      <c r="C179" s="28"/>
      <c r="D179" s="54" t="s">
        <v>204</v>
      </c>
      <c r="E179" s="13" t="s">
        <v>175</v>
      </c>
      <c r="F179" s="14">
        <v>42179</v>
      </c>
      <c r="G179" s="14">
        <v>42179.07</v>
      </c>
      <c r="H179" s="15">
        <f aca="true" t="shared" si="3" ref="H179:H198">G179/F179</f>
        <v>1.0000016595936367</v>
      </c>
    </row>
    <row r="180" spans="2:8" ht="16.5" customHeight="1">
      <c r="B180" s="28"/>
      <c r="C180" s="28"/>
      <c r="D180" s="54" t="s">
        <v>163</v>
      </c>
      <c r="E180" s="13" t="s">
        <v>164</v>
      </c>
      <c r="F180" s="14">
        <v>745553</v>
      </c>
      <c r="G180" s="14">
        <v>745552.73</v>
      </c>
      <c r="H180" s="15">
        <f t="shared" si="3"/>
        <v>0.999999637852708</v>
      </c>
    </row>
    <row r="181" spans="2:8" ht="16.5" customHeight="1">
      <c r="B181" s="28"/>
      <c r="C181" s="28"/>
      <c r="D181" s="54" t="s">
        <v>176</v>
      </c>
      <c r="E181" s="13" t="s">
        <v>177</v>
      </c>
      <c r="F181" s="14">
        <v>51224</v>
      </c>
      <c r="G181" s="14">
        <v>51223.84</v>
      </c>
      <c r="H181" s="15">
        <f t="shared" si="3"/>
        <v>0.9999968764641574</v>
      </c>
    </row>
    <row r="182" spans="2:8" ht="16.5" customHeight="1">
      <c r="B182" s="28"/>
      <c r="C182" s="28"/>
      <c r="D182" s="54" t="s">
        <v>165</v>
      </c>
      <c r="E182" s="13" t="s">
        <v>166</v>
      </c>
      <c r="F182" s="14">
        <v>138421</v>
      </c>
      <c r="G182" s="14">
        <v>138421.06</v>
      </c>
      <c r="H182" s="15">
        <f t="shared" si="3"/>
        <v>1.0000004334602408</v>
      </c>
    </row>
    <row r="183" spans="2:8" ht="16.5" customHeight="1">
      <c r="B183" s="28"/>
      <c r="C183" s="28"/>
      <c r="D183" s="54" t="s">
        <v>167</v>
      </c>
      <c r="E183" s="13" t="s">
        <v>168</v>
      </c>
      <c r="F183" s="14">
        <v>16036</v>
      </c>
      <c r="G183" s="14">
        <v>16036.49</v>
      </c>
      <c r="H183" s="15">
        <f t="shared" si="3"/>
        <v>1.000030556248441</v>
      </c>
    </row>
    <row r="184" spans="2:8" ht="16.5" customHeight="1">
      <c r="B184" s="28"/>
      <c r="C184" s="28"/>
      <c r="D184" s="30">
        <v>4170</v>
      </c>
      <c r="E184" s="13" t="s">
        <v>178</v>
      </c>
      <c r="F184" s="14">
        <v>1825</v>
      </c>
      <c r="G184" s="14">
        <v>1824.54</v>
      </c>
      <c r="H184" s="15">
        <f t="shared" si="3"/>
        <v>0.9997479452054794</v>
      </c>
    </row>
    <row r="185" spans="2:8" ht="16.5" customHeight="1">
      <c r="B185" s="28"/>
      <c r="C185" s="28"/>
      <c r="D185" s="54" t="s">
        <v>154</v>
      </c>
      <c r="E185" s="13" t="s">
        <v>155</v>
      </c>
      <c r="F185" s="14">
        <v>36483</v>
      </c>
      <c r="G185" s="14">
        <v>36482.71</v>
      </c>
      <c r="H185" s="15">
        <f t="shared" si="3"/>
        <v>0.9999920510922895</v>
      </c>
    </row>
    <row r="186" spans="2:8" ht="16.5" customHeight="1">
      <c r="B186" s="28"/>
      <c r="C186" s="28"/>
      <c r="D186" s="54" t="s">
        <v>205</v>
      </c>
      <c r="E186" s="13" t="s">
        <v>206</v>
      </c>
      <c r="F186" s="14">
        <v>6838</v>
      </c>
      <c r="G186" s="14">
        <v>6837.72</v>
      </c>
      <c r="H186" s="15">
        <f t="shared" si="3"/>
        <v>0.9999590523544897</v>
      </c>
    </row>
    <row r="187" spans="2:8" ht="16.5" customHeight="1">
      <c r="B187" s="28"/>
      <c r="C187" s="28"/>
      <c r="D187" s="54" t="s">
        <v>179</v>
      </c>
      <c r="E187" s="13" t="s">
        <v>180</v>
      </c>
      <c r="F187" s="14">
        <v>72976</v>
      </c>
      <c r="G187" s="14">
        <v>73081.45</v>
      </c>
      <c r="H187" s="15">
        <f t="shared" si="3"/>
        <v>1.0014449956149967</v>
      </c>
    </row>
    <row r="188" spans="2:8" ht="16.5" customHeight="1">
      <c r="B188" s="28"/>
      <c r="C188" s="28"/>
      <c r="D188" s="54" t="s">
        <v>181</v>
      </c>
      <c r="E188" s="13" t="s">
        <v>182</v>
      </c>
      <c r="F188" s="14">
        <v>6617</v>
      </c>
      <c r="G188" s="14">
        <v>6616.85</v>
      </c>
      <c r="H188" s="15">
        <f t="shared" si="3"/>
        <v>0.9999773311168204</v>
      </c>
    </row>
    <row r="189" spans="2:8" ht="16.5" customHeight="1">
      <c r="B189" s="28"/>
      <c r="C189" s="28"/>
      <c r="D189" s="30" t="s">
        <v>223</v>
      </c>
      <c r="E189" s="13" t="s">
        <v>224</v>
      </c>
      <c r="F189" s="14">
        <v>1906</v>
      </c>
      <c r="G189" s="14">
        <v>1905.72</v>
      </c>
      <c r="H189" s="15">
        <f t="shared" si="3"/>
        <v>0.9998530954879329</v>
      </c>
    </row>
    <row r="190" spans="2:8" ht="16.5" customHeight="1">
      <c r="B190" s="28"/>
      <c r="C190" s="28"/>
      <c r="D190" s="54" t="s">
        <v>138</v>
      </c>
      <c r="E190" s="13" t="s">
        <v>139</v>
      </c>
      <c r="F190" s="14">
        <v>56609</v>
      </c>
      <c r="G190" s="14">
        <v>56609.11</v>
      </c>
      <c r="H190" s="15">
        <f t="shared" si="3"/>
        <v>1.0000019431539156</v>
      </c>
    </row>
    <row r="191" spans="2:8" ht="25.5">
      <c r="B191" s="28"/>
      <c r="C191" s="28"/>
      <c r="D191" s="242" t="s">
        <v>386</v>
      </c>
      <c r="E191" s="65" t="s">
        <v>229</v>
      </c>
      <c r="F191" s="14">
        <v>160294</v>
      </c>
      <c r="G191" s="14">
        <v>160291.06</v>
      </c>
      <c r="H191" s="15">
        <f t="shared" si="3"/>
        <v>0.9999816587021348</v>
      </c>
    </row>
    <row r="192" spans="2:8" ht="16.5" customHeight="1">
      <c r="B192" s="28"/>
      <c r="C192" s="28"/>
      <c r="D192" s="56">
        <v>4360</v>
      </c>
      <c r="E192" s="13" t="s">
        <v>183</v>
      </c>
      <c r="F192" s="14">
        <v>5946</v>
      </c>
      <c r="G192" s="14">
        <v>5946.09</v>
      </c>
      <c r="H192" s="15">
        <f t="shared" si="3"/>
        <v>1.0000151362260343</v>
      </c>
    </row>
    <row r="193" spans="2:8" ht="16.5" customHeight="1">
      <c r="B193" s="28"/>
      <c r="C193" s="28"/>
      <c r="D193" s="54" t="s">
        <v>171</v>
      </c>
      <c r="E193" s="13" t="s">
        <v>172</v>
      </c>
      <c r="F193" s="14">
        <v>1858</v>
      </c>
      <c r="G193" s="14">
        <v>1857.51</v>
      </c>
      <c r="H193" s="15">
        <f t="shared" si="3"/>
        <v>0.9997362755651238</v>
      </c>
    </row>
    <row r="194" spans="2:8" ht="16.5" customHeight="1">
      <c r="B194" s="28"/>
      <c r="C194" s="28"/>
      <c r="D194" s="30">
        <v>4430</v>
      </c>
      <c r="E194" s="13" t="s">
        <v>146</v>
      </c>
      <c r="F194" s="14">
        <v>2063</v>
      </c>
      <c r="G194" s="14">
        <v>2063</v>
      </c>
      <c r="H194" s="15">
        <f t="shared" si="3"/>
        <v>1</v>
      </c>
    </row>
    <row r="195" spans="2:8" ht="16.5" customHeight="1">
      <c r="B195" s="28"/>
      <c r="C195" s="28"/>
      <c r="D195" s="54" t="s">
        <v>184</v>
      </c>
      <c r="E195" s="13" t="s">
        <v>185</v>
      </c>
      <c r="F195" s="14">
        <v>45478</v>
      </c>
      <c r="G195" s="14">
        <v>45478.29</v>
      </c>
      <c r="H195" s="15">
        <f t="shared" si="3"/>
        <v>1.000006376709618</v>
      </c>
    </row>
    <row r="196" spans="2:8" ht="16.5" customHeight="1">
      <c r="B196" s="28"/>
      <c r="C196" s="28"/>
      <c r="D196" s="56">
        <v>4480</v>
      </c>
      <c r="E196" s="13" t="s">
        <v>53</v>
      </c>
      <c r="F196" s="14">
        <v>93</v>
      </c>
      <c r="G196" s="14">
        <v>93</v>
      </c>
      <c r="H196" s="15">
        <f t="shared" si="3"/>
        <v>1</v>
      </c>
    </row>
    <row r="197" spans="2:8" ht="16.5" customHeight="1">
      <c r="B197" s="28"/>
      <c r="C197" s="28"/>
      <c r="D197" s="30">
        <v>6050</v>
      </c>
      <c r="E197" s="13" t="s">
        <v>141</v>
      </c>
      <c r="F197" s="14">
        <v>3450036</v>
      </c>
      <c r="G197" s="14">
        <v>3448721.88</v>
      </c>
      <c r="H197" s="15">
        <f t="shared" si="3"/>
        <v>0.9996190996267865</v>
      </c>
    </row>
    <row r="198" spans="2:8" ht="16.5" customHeight="1">
      <c r="B198" s="28"/>
      <c r="C198" s="28"/>
      <c r="D198" s="30" t="s">
        <v>187</v>
      </c>
      <c r="E198" s="13" t="s">
        <v>188</v>
      </c>
      <c r="F198" s="14">
        <v>148725</v>
      </c>
      <c r="G198" s="14">
        <v>147624.88</v>
      </c>
      <c r="H198" s="15">
        <f t="shared" si="3"/>
        <v>0.9926029920995125</v>
      </c>
    </row>
    <row r="199" spans="2:8" ht="19.5" customHeight="1">
      <c r="B199" s="33"/>
      <c r="C199" s="287" t="s">
        <v>99</v>
      </c>
      <c r="D199" s="304"/>
      <c r="E199" s="288" t="s">
        <v>100</v>
      </c>
      <c r="F199" s="343">
        <f>SUM(F200:F217)</f>
        <v>2094336.28</v>
      </c>
      <c r="G199" s="343">
        <f>SUM(G200:G217)</f>
        <v>2093552.81</v>
      </c>
      <c r="H199" s="340">
        <f>G199/F199</f>
        <v>0.9996259101236598</v>
      </c>
    </row>
    <row r="200" spans="2:8" ht="16.5" customHeight="1">
      <c r="B200" s="28"/>
      <c r="C200" s="28"/>
      <c r="D200" s="54" t="s">
        <v>204</v>
      </c>
      <c r="E200" s="13" t="s">
        <v>175</v>
      </c>
      <c r="F200" s="14">
        <v>79554</v>
      </c>
      <c r="G200" s="14">
        <v>79553.96</v>
      </c>
      <c r="H200" s="15">
        <f aca="true" t="shared" si="4" ref="H200:H217">G200/F200</f>
        <v>0.9999994971968726</v>
      </c>
    </row>
    <row r="201" spans="2:8" ht="16.5" customHeight="1">
      <c r="B201" s="28"/>
      <c r="C201" s="28"/>
      <c r="D201" s="54" t="s">
        <v>163</v>
      </c>
      <c r="E201" s="13" t="s">
        <v>164</v>
      </c>
      <c r="F201" s="14">
        <v>1219014</v>
      </c>
      <c r="G201" s="14">
        <v>1219014.15</v>
      </c>
      <c r="H201" s="15">
        <f t="shared" si="4"/>
        <v>1.0000001230502684</v>
      </c>
    </row>
    <row r="202" spans="2:8" ht="16.5" customHeight="1">
      <c r="B202" s="28"/>
      <c r="C202" s="28"/>
      <c r="D202" s="54" t="s">
        <v>176</v>
      </c>
      <c r="E202" s="13" t="s">
        <v>177</v>
      </c>
      <c r="F202" s="14">
        <v>97428</v>
      </c>
      <c r="G202" s="14">
        <v>97428.36</v>
      </c>
      <c r="H202" s="15">
        <f t="shared" si="4"/>
        <v>1.0000036950363345</v>
      </c>
    </row>
    <row r="203" spans="2:8" ht="16.5" customHeight="1">
      <c r="B203" s="28"/>
      <c r="C203" s="28"/>
      <c r="D203" s="54" t="s">
        <v>165</v>
      </c>
      <c r="E203" s="13" t="s">
        <v>166</v>
      </c>
      <c r="F203" s="14">
        <v>233156</v>
      </c>
      <c r="G203" s="14">
        <v>233155.57</v>
      </c>
      <c r="H203" s="15">
        <f t="shared" si="4"/>
        <v>0.9999981557412205</v>
      </c>
    </row>
    <row r="204" spans="2:8" ht="16.5" customHeight="1">
      <c r="B204" s="28"/>
      <c r="C204" s="28"/>
      <c r="D204" s="54" t="s">
        <v>167</v>
      </c>
      <c r="E204" s="13" t="s">
        <v>168</v>
      </c>
      <c r="F204" s="14">
        <v>23247</v>
      </c>
      <c r="G204" s="14">
        <v>23246.65</v>
      </c>
      <c r="H204" s="15">
        <f t="shared" si="4"/>
        <v>0.9999849442938874</v>
      </c>
    </row>
    <row r="205" spans="2:8" ht="16.5" customHeight="1">
      <c r="B205" s="28"/>
      <c r="C205" s="28"/>
      <c r="D205" s="30">
        <v>4170</v>
      </c>
      <c r="E205" s="13" t="s">
        <v>178</v>
      </c>
      <c r="F205" s="14">
        <v>12341.3</v>
      </c>
      <c r="G205" s="14">
        <v>12332.33</v>
      </c>
      <c r="H205" s="15">
        <f t="shared" si="4"/>
        <v>0.9992731721941773</v>
      </c>
    </row>
    <row r="206" spans="2:8" ht="16.5" customHeight="1">
      <c r="B206" s="28"/>
      <c r="C206" s="28"/>
      <c r="D206" s="54" t="s">
        <v>154</v>
      </c>
      <c r="E206" s="13" t="s">
        <v>155</v>
      </c>
      <c r="F206" s="14">
        <v>86777</v>
      </c>
      <c r="G206" s="14">
        <v>86776.83</v>
      </c>
      <c r="H206" s="15">
        <f t="shared" si="4"/>
        <v>0.9999980409555528</v>
      </c>
    </row>
    <row r="207" spans="2:8" ht="16.5" customHeight="1">
      <c r="B207" s="28"/>
      <c r="C207" s="28"/>
      <c r="D207" s="54" t="s">
        <v>205</v>
      </c>
      <c r="E207" s="13" t="s">
        <v>206</v>
      </c>
      <c r="F207" s="14">
        <v>29780.98</v>
      </c>
      <c r="G207" s="14">
        <v>29006.72</v>
      </c>
      <c r="H207" s="15">
        <f t="shared" si="4"/>
        <v>0.9740015271492074</v>
      </c>
    </row>
    <row r="208" spans="2:8" ht="16.5" customHeight="1">
      <c r="B208" s="28"/>
      <c r="C208" s="28"/>
      <c r="D208" s="54" t="s">
        <v>179</v>
      </c>
      <c r="E208" s="13" t="s">
        <v>180</v>
      </c>
      <c r="F208" s="14">
        <v>117814</v>
      </c>
      <c r="G208" s="14">
        <v>117814.19</v>
      </c>
      <c r="H208" s="15">
        <f t="shared" si="4"/>
        <v>1.0000016127115623</v>
      </c>
    </row>
    <row r="209" spans="2:8" ht="16.5" customHeight="1">
      <c r="B209" s="28"/>
      <c r="C209" s="28"/>
      <c r="D209" s="54" t="s">
        <v>181</v>
      </c>
      <c r="E209" s="13" t="s">
        <v>182</v>
      </c>
      <c r="F209" s="14">
        <v>53093</v>
      </c>
      <c r="G209" s="14">
        <v>53093.08</v>
      </c>
      <c r="H209" s="15">
        <f t="shared" si="4"/>
        <v>1.0000015067899723</v>
      </c>
    </row>
    <row r="210" spans="2:8" ht="16.5" customHeight="1">
      <c r="B210" s="28"/>
      <c r="C210" s="28"/>
      <c r="D210" s="30" t="s">
        <v>223</v>
      </c>
      <c r="E210" s="13" t="s">
        <v>224</v>
      </c>
      <c r="F210" s="14">
        <v>1377</v>
      </c>
      <c r="G210" s="14">
        <v>1377</v>
      </c>
      <c r="H210" s="15">
        <f t="shared" si="4"/>
        <v>1</v>
      </c>
    </row>
    <row r="211" spans="2:8" ht="16.5" customHeight="1">
      <c r="B211" s="28"/>
      <c r="C211" s="28"/>
      <c r="D211" s="54" t="s">
        <v>138</v>
      </c>
      <c r="E211" s="13" t="s">
        <v>139</v>
      </c>
      <c r="F211" s="14">
        <v>37458</v>
      </c>
      <c r="G211" s="14">
        <v>37458.15</v>
      </c>
      <c r="H211" s="15">
        <f t="shared" si="4"/>
        <v>1.0000040044850234</v>
      </c>
    </row>
    <row r="212" spans="2:8" ht="16.5" customHeight="1">
      <c r="B212" s="28"/>
      <c r="C212" s="28"/>
      <c r="D212" s="56">
        <v>4360</v>
      </c>
      <c r="E212" s="13" t="s">
        <v>183</v>
      </c>
      <c r="F212" s="14">
        <v>5770</v>
      </c>
      <c r="G212" s="14">
        <v>5770.18</v>
      </c>
      <c r="H212" s="15">
        <f t="shared" si="4"/>
        <v>1.0000311958405546</v>
      </c>
    </row>
    <row r="213" spans="2:8" ht="16.5" customHeight="1">
      <c r="B213" s="28"/>
      <c r="C213" s="28"/>
      <c r="D213" s="54" t="s">
        <v>171</v>
      </c>
      <c r="E213" s="13" t="s">
        <v>172</v>
      </c>
      <c r="F213" s="14">
        <v>3638</v>
      </c>
      <c r="G213" s="14">
        <v>3637.6</v>
      </c>
      <c r="H213" s="15">
        <f t="shared" si="4"/>
        <v>0.999890049477735</v>
      </c>
    </row>
    <row r="214" spans="2:8" ht="16.5" customHeight="1">
      <c r="B214" s="28"/>
      <c r="C214" s="28"/>
      <c r="D214" s="56">
        <v>4420</v>
      </c>
      <c r="E214" s="13" t="s">
        <v>173</v>
      </c>
      <c r="F214" s="14">
        <v>539</v>
      </c>
      <c r="G214" s="14">
        <v>538.56</v>
      </c>
      <c r="H214" s="15">
        <f t="shared" si="4"/>
        <v>0.9991836734693876</v>
      </c>
    </row>
    <row r="215" spans="2:8" ht="16.5" customHeight="1">
      <c r="B215" s="28"/>
      <c r="C215" s="28"/>
      <c r="D215" s="54" t="s">
        <v>145</v>
      </c>
      <c r="E215" s="13" t="s">
        <v>146</v>
      </c>
      <c r="F215" s="14">
        <v>4381</v>
      </c>
      <c r="G215" s="14">
        <v>4381</v>
      </c>
      <c r="H215" s="15">
        <f t="shared" si="4"/>
        <v>1</v>
      </c>
    </row>
    <row r="216" spans="2:8" ht="16.5" customHeight="1">
      <c r="B216" s="28"/>
      <c r="C216" s="28"/>
      <c r="D216" s="54" t="s">
        <v>184</v>
      </c>
      <c r="E216" s="13" t="s">
        <v>185</v>
      </c>
      <c r="F216" s="14">
        <v>88668</v>
      </c>
      <c r="G216" s="14">
        <v>88668.48</v>
      </c>
      <c r="H216" s="15">
        <f t="shared" si="4"/>
        <v>1.0000054134524292</v>
      </c>
    </row>
    <row r="217" spans="2:8" ht="16.5" customHeight="1">
      <c r="B217" s="28"/>
      <c r="C217" s="28"/>
      <c r="D217" s="56">
        <v>4700</v>
      </c>
      <c r="E217" s="13" t="s">
        <v>174</v>
      </c>
      <c r="F217" s="14">
        <v>300</v>
      </c>
      <c r="G217" s="14">
        <v>300</v>
      </c>
      <c r="H217" s="15">
        <f t="shared" si="4"/>
        <v>1</v>
      </c>
    </row>
    <row r="218" spans="2:8" ht="19.5" customHeight="1">
      <c r="B218" s="33"/>
      <c r="C218" s="287" t="s">
        <v>101</v>
      </c>
      <c r="D218" s="304"/>
      <c r="E218" s="288" t="s">
        <v>209</v>
      </c>
      <c r="F218" s="343">
        <f>SUM(F219:F230)</f>
        <v>519566</v>
      </c>
      <c r="G218" s="343">
        <f>SUM(G219:G230)</f>
        <v>520443.49999999994</v>
      </c>
      <c r="H218" s="340">
        <f>G218/F218</f>
        <v>1.0016889095899268</v>
      </c>
    </row>
    <row r="219" spans="2:8" ht="16.5" customHeight="1">
      <c r="B219" s="33"/>
      <c r="C219" s="33"/>
      <c r="D219" s="54" t="s">
        <v>163</v>
      </c>
      <c r="E219" s="13" t="s">
        <v>164</v>
      </c>
      <c r="F219" s="14">
        <v>119996</v>
      </c>
      <c r="G219" s="14">
        <v>119995.92</v>
      </c>
      <c r="H219" s="15">
        <f aca="true" t="shared" si="5" ref="H219:H230">G219/F219</f>
        <v>0.9999993333111103</v>
      </c>
    </row>
    <row r="220" spans="2:8" ht="16.5" customHeight="1">
      <c r="B220" s="33"/>
      <c r="C220" s="33"/>
      <c r="D220" s="54" t="s">
        <v>176</v>
      </c>
      <c r="E220" s="13" t="s">
        <v>177</v>
      </c>
      <c r="F220" s="14">
        <v>7184</v>
      </c>
      <c r="G220" s="14">
        <v>7183.57</v>
      </c>
      <c r="H220" s="15">
        <f t="shared" si="5"/>
        <v>0.9999401447661469</v>
      </c>
    </row>
    <row r="221" spans="2:8" ht="16.5" customHeight="1">
      <c r="B221" s="28"/>
      <c r="C221" s="28"/>
      <c r="D221" s="54" t="s">
        <v>165</v>
      </c>
      <c r="E221" s="13" t="s">
        <v>166</v>
      </c>
      <c r="F221" s="14">
        <v>18426</v>
      </c>
      <c r="G221" s="14">
        <v>18425.84</v>
      </c>
      <c r="H221" s="15">
        <f t="shared" si="5"/>
        <v>0.9999913166178227</v>
      </c>
    </row>
    <row r="222" spans="2:8" ht="16.5" customHeight="1">
      <c r="B222" s="28"/>
      <c r="C222" s="28"/>
      <c r="D222" s="54" t="s">
        <v>167</v>
      </c>
      <c r="E222" s="13" t="s">
        <v>168</v>
      </c>
      <c r="F222" s="14">
        <v>888</v>
      </c>
      <c r="G222" s="14">
        <v>888.53</v>
      </c>
      <c r="H222" s="15">
        <f t="shared" si="5"/>
        <v>1.000596846846847</v>
      </c>
    </row>
    <row r="223" spans="2:8" ht="16.5" customHeight="1">
      <c r="B223" s="28"/>
      <c r="C223" s="28"/>
      <c r="D223" s="30" t="s">
        <v>456</v>
      </c>
      <c r="E223" s="537" t="s">
        <v>178</v>
      </c>
      <c r="F223" s="14">
        <v>2187</v>
      </c>
      <c r="G223" s="14">
        <v>2186.97</v>
      </c>
      <c r="H223" s="15">
        <f t="shared" si="5"/>
        <v>0.9999862825788751</v>
      </c>
    </row>
    <row r="224" spans="2:8" ht="16.5" customHeight="1">
      <c r="B224" s="28"/>
      <c r="C224" s="28"/>
      <c r="D224" s="30" t="s">
        <v>154</v>
      </c>
      <c r="E224" s="13" t="s">
        <v>155</v>
      </c>
      <c r="F224" s="14">
        <v>40833</v>
      </c>
      <c r="G224" s="14">
        <v>40832.81</v>
      </c>
      <c r="H224" s="15">
        <f t="shared" si="5"/>
        <v>0.999995346900791</v>
      </c>
    </row>
    <row r="225" spans="2:8" ht="16.5" customHeight="1">
      <c r="B225" s="28"/>
      <c r="C225" s="28"/>
      <c r="D225" s="54" t="s">
        <v>181</v>
      </c>
      <c r="E225" s="13" t="s">
        <v>182</v>
      </c>
      <c r="F225" s="14">
        <v>10265</v>
      </c>
      <c r="G225" s="14">
        <v>10265.6</v>
      </c>
      <c r="H225" s="15">
        <f t="shared" si="5"/>
        <v>1.0000584510472479</v>
      </c>
    </row>
    <row r="226" spans="2:8" ht="16.5" customHeight="1">
      <c r="B226" s="28"/>
      <c r="C226" s="28"/>
      <c r="D226" s="30" t="s">
        <v>223</v>
      </c>
      <c r="E226" s="13" t="s">
        <v>224</v>
      </c>
      <c r="F226" s="14">
        <v>200</v>
      </c>
      <c r="G226" s="14">
        <v>200</v>
      </c>
      <c r="H226" s="15">
        <f t="shared" si="5"/>
        <v>1</v>
      </c>
    </row>
    <row r="227" spans="2:8" ht="16.5" customHeight="1">
      <c r="B227" s="28"/>
      <c r="C227" s="28"/>
      <c r="D227" s="54" t="s">
        <v>138</v>
      </c>
      <c r="E227" s="13" t="s">
        <v>139</v>
      </c>
      <c r="F227" s="14">
        <v>310299</v>
      </c>
      <c r="G227" s="14">
        <v>311176.47</v>
      </c>
      <c r="H227" s="15">
        <f t="shared" si="5"/>
        <v>1.0028278209082206</v>
      </c>
    </row>
    <row r="228" spans="2:8" ht="16.5" customHeight="1">
      <c r="B228" s="28"/>
      <c r="C228" s="28"/>
      <c r="D228" s="54" t="s">
        <v>145</v>
      </c>
      <c r="E228" s="13" t="s">
        <v>146</v>
      </c>
      <c r="F228" s="14">
        <v>3826</v>
      </c>
      <c r="G228" s="14">
        <v>3826</v>
      </c>
      <c r="H228" s="15">
        <f t="shared" si="5"/>
        <v>1</v>
      </c>
    </row>
    <row r="229" spans="2:8" ht="16.5" customHeight="1">
      <c r="B229" s="28"/>
      <c r="C229" s="28"/>
      <c r="D229" s="54" t="s">
        <v>184</v>
      </c>
      <c r="E229" s="13" t="s">
        <v>185</v>
      </c>
      <c r="F229" s="14">
        <v>3282</v>
      </c>
      <c r="G229" s="14">
        <v>3281.79</v>
      </c>
      <c r="H229" s="15">
        <f t="shared" si="5"/>
        <v>0.9999360146252285</v>
      </c>
    </row>
    <row r="230" spans="2:8" ht="16.5" customHeight="1">
      <c r="B230" s="28"/>
      <c r="C230" s="28"/>
      <c r="D230" s="68">
        <v>4500</v>
      </c>
      <c r="E230" s="62" t="s">
        <v>310</v>
      </c>
      <c r="F230" s="14">
        <v>2180</v>
      </c>
      <c r="G230" s="14">
        <v>2180</v>
      </c>
      <c r="H230" s="15">
        <f t="shared" si="5"/>
        <v>1</v>
      </c>
    </row>
    <row r="231" spans="2:8" ht="19.5" customHeight="1">
      <c r="B231" s="33"/>
      <c r="C231" s="287" t="s">
        <v>104</v>
      </c>
      <c r="D231" s="304"/>
      <c r="E231" s="288" t="s">
        <v>210</v>
      </c>
      <c r="F231" s="343">
        <f>SUM(F232:F246)</f>
        <v>334922.8</v>
      </c>
      <c r="G231" s="343">
        <f>SUM(G232:G246)</f>
        <v>334920.82000000007</v>
      </c>
      <c r="H231" s="340">
        <f>G231/F231</f>
        <v>0.9999940881898757</v>
      </c>
    </row>
    <row r="232" spans="2:8" ht="16.5" customHeight="1">
      <c r="B232" s="28"/>
      <c r="C232" s="28"/>
      <c r="D232" s="54" t="s">
        <v>204</v>
      </c>
      <c r="E232" s="13" t="s">
        <v>175</v>
      </c>
      <c r="F232" s="14">
        <v>876.8</v>
      </c>
      <c r="G232" s="14">
        <v>876.17</v>
      </c>
      <c r="H232" s="15">
        <f aca="true" t="shared" si="6" ref="H232:H291">G232/F232</f>
        <v>0.9992814781021898</v>
      </c>
    </row>
    <row r="233" spans="2:8" ht="16.5" customHeight="1">
      <c r="B233" s="28"/>
      <c r="C233" s="28"/>
      <c r="D233" s="54" t="s">
        <v>163</v>
      </c>
      <c r="E233" s="13" t="s">
        <v>164</v>
      </c>
      <c r="F233" s="14">
        <v>214333</v>
      </c>
      <c r="G233" s="14">
        <v>214332.71</v>
      </c>
      <c r="H233" s="15">
        <f t="shared" si="6"/>
        <v>0.9999986469652363</v>
      </c>
    </row>
    <row r="234" spans="2:8" ht="16.5" customHeight="1">
      <c r="B234" s="28"/>
      <c r="C234" s="28"/>
      <c r="D234" s="54" t="s">
        <v>176</v>
      </c>
      <c r="E234" s="13" t="s">
        <v>177</v>
      </c>
      <c r="F234" s="14">
        <v>14087</v>
      </c>
      <c r="G234" s="14">
        <v>14086.84</v>
      </c>
      <c r="H234" s="15">
        <f t="shared" si="6"/>
        <v>0.9999886420103642</v>
      </c>
    </row>
    <row r="235" spans="2:8" ht="16.5" customHeight="1">
      <c r="B235" s="28"/>
      <c r="C235" s="28"/>
      <c r="D235" s="54" t="s">
        <v>165</v>
      </c>
      <c r="E235" s="13" t="s">
        <v>166</v>
      </c>
      <c r="F235" s="14">
        <v>38298</v>
      </c>
      <c r="G235" s="14">
        <v>38298.08</v>
      </c>
      <c r="H235" s="15">
        <f t="shared" si="6"/>
        <v>1.000002088881926</v>
      </c>
    </row>
    <row r="236" spans="2:8" ht="16.5" customHeight="1">
      <c r="B236" s="28"/>
      <c r="C236" s="28"/>
      <c r="D236" s="54" t="s">
        <v>167</v>
      </c>
      <c r="E236" s="13" t="s">
        <v>168</v>
      </c>
      <c r="F236" s="14">
        <v>2240</v>
      </c>
      <c r="G236" s="14">
        <v>2239.63</v>
      </c>
      <c r="H236" s="15">
        <f t="shared" si="6"/>
        <v>0.9998348214285715</v>
      </c>
    </row>
    <row r="237" spans="2:8" ht="16.5" customHeight="1">
      <c r="B237" s="28"/>
      <c r="C237" s="28"/>
      <c r="D237" s="30" t="s">
        <v>456</v>
      </c>
      <c r="E237" s="537" t="s">
        <v>178</v>
      </c>
      <c r="F237" s="14">
        <v>9060</v>
      </c>
      <c r="G237" s="14">
        <v>9059.82</v>
      </c>
      <c r="H237" s="15">
        <f t="shared" si="6"/>
        <v>0.9999801324503311</v>
      </c>
    </row>
    <row r="238" spans="2:8" ht="16.5" customHeight="1">
      <c r="B238" s="28"/>
      <c r="C238" s="28"/>
      <c r="D238" s="54" t="s">
        <v>154</v>
      </c>
      <c r="E238" s="13" t="s">
        <v>155</v>
      </c>
      <c r="F238" s="14">
        <v>14968</v>
      </c>
      <c r="G238" s="14">
        <v>14968.09</v>
      </c>
      <c r="H238" s="15">
        <f t="shared" si="6"/>
        <v>1.0000060128273651</v>
      </c>
    </row>
    <row r="239" spans="2:8" ht="16.5" customHeight="1">
      <c r="B239" s="28"/>
      <c r="C239" s="28"/>
      <c r="D239" s="30" t="s">
        <v>223</v>
      </c>
      <c r="E239" s="13" t="s">
        <v>224</v>
      </c>
      <c r="F239" s="14">
        <v>106</v>
      </c>
      <c r="G239" s="14">
        <v>106</v>
      </c>
      <c r="H239" s="15">
        <f t="shared" si="6"/>
        <v>1</v>
      </c>
    </row>
    <row r="240" spans="2:8" ht="16.5" customHeight="1">
      <c r="B240" s="28"/>
      <c r="C240" s="28"/>
      <c r="D240" s="54" t="s">
        <v>138</v>
      </c>
      <c r="E240" s="13" t="s">
        <v>139</v>
      </c>
      <c r="F240" s="14">
        <v>7257</v>
      </c>
      <c r="G240" s="14">
        <v>7257.02</v>
      </c>
      <c r="H240" s="15">
        <f t="shared" si="6"/>
        <v>1.000002755959763</v>
      </c>
    </row>
    <row r="241" spans="2:8" ht="16.5" customHeight="1">
      <c r="B241" s="28"/>
      <c r="C241" s="28"/>
      <c r="D241" s="56">
        <v>4360</v>
      </c>
      <c r="E241" s="13" t="s">
        <v>183</v>
      </c>
      <c r="F241" s="14">
        <v>2216</v>
      </c>
      <c r="G241" s="14">
        <v>2215.67</v>
      </c>
      <c r="H241" s="15">
        <f t="shared" si="6"/>
        <v>0.999851083032491</v>
      </c>
    </row>
    <row r="242" spans="2:8" ht="16.5" customHeight="1">
      <c r="B242" s="28"/>
      <c r="C242" s="28"/>
      <c r="D242" s="54" t="s">
        <v>171</v>
      </c>
      <c r="E242" s="13" t="s">
        <v>172</v>
      </c>
      <c r="F242" s="14">
        <v>3757</v>
      </c>
      <c r="G242" s="14">
        <v>3757.44</v>
      </c>
      <c r="H242" s="15">
        <f t="shared" si="6"/>
        <v>1.000117114719191</v>
      </c>
    </row>
    <row r="243" spans="2:8" ht="16.5" customHeight="1">
      <c r="B243" s="28"/>
      <c r="C243" s="28"/>
      <c r="D243" s="30">
        <v>4430</v>
      </c>
      <c r="E243" s="13" t="s">
        <v>146</v>
      </c>
      <c r="F243" s="14">
        <v>229</v>
      </c>
      <c r="G243" s="14">
        <v>229</v>
      </c>
      <c r="H243" s="15">
        <f t="shared" si="6"/>
        <v>1</v>
      </c>
    </row>
    <row r="244" spans="2:8" ht="16.5" customHeight="1">
      <c r="B244" s="28"/>
      <c r="C244" s="28"/>
      <c r="D244" s="54" t="s">
        <v>184</v>
      </c>
      <c r="E244" s="13" t="s">
        <v>185</v>
      </c>
      <c r="F244" s="14">
        <v>5470</v>
      </c>
      <c r="G244" s="14">
        <v>5469.65</v>
      </c>
      <c r="H244" s="15">
        <f t="shared" si="6"/>
        <v>0.9999360146252284</v>
      </c>
    </row>
    <row r="245" spans="2:8" ht="16.5" customHeight="1">
      <c r="B245" s="28"/>
      <c r="C245" s="28"/>
      <c r="D245" s="56">
        <v>4700</v>
      </c>
      <c r="E245" s="13" t="s">
        <v>174</v>
      </c>
      <c r="F245" s="14">
        <v>5309</v>
      </c>
      <c r="G245" s="14">
        <v>5309</v>
      </c>
      <c r="H245" s="15">
        <f t="shared" si="6"/>
        <v>1</v>
      </c>
    </row>
    <row r="246" spans="2:8" ht="16.5" customHeight="1">
      <c r="B246" s="28"/>
      <c r="C246" s="28"/>
      <c r="D246" s="56">
        <v>6060</v>
      </c>
      <c r="E246" s="13" t="s">
        <v>188</v>
      </c>
      <c r="F246" s="14">
        <v>16716</v>
      </c>
      <c r="G246" s="14">
        <v>16715.7</v>
      </c>
      <c r="H246" s="15">
        <f t="shared" si="6"/>
        <v>0.9999820531227567</v>
      </c>
    </row>
    <row r="247" spans="2:8" ht="19.5" customHeight="1">
      <c r="B247" s="33"/>
      <c r="C247" s="287" t="s">
        <v>211</v>
      </c>
      <c r="D247" s="304"/>
      <c r="E247" s="288" t="s">
        <v>212</v>
      </c>
      <c r="F247" s="343">
        <f>SUM(F248:F248)</f>
        <v>41065</v>
      </c>
      <c r="G247" s="343">
        <f>SUM(G248:G248)</f>
        <v>41065.04</v>
      </c>
      <c r="H247" s="340">
        <f t="shared" si="6"/>
        <v>1.000000974065506</v>
      </c>
    </row>
    <row r="248" spans="2:8" ht="16.5" customHeight="1">
      <c r="B248" s="28"/>
      <c r="C248" s="28"/>
      <c r="D248" s="56">
        <v>4700</v>
      </c>
      <c r="E248" s="13" t="s">
        <v>174</v>
      </c>
      <c r="F248" s="14">
        <v>41065</v>
      </c>
      <c r="G248" s="14">
        <v>41065.04</v>
      </c>
      <c r="H248" s="15">
        <f t="shared" si="6"/>
        <v>1.000000974065506</v>
      </c>
    </row>
    <row r="249" spans="2:8" ht="19.5" customHeight="1">
      <c r="B249" s="28"/>
      <c r="C249" s="355" t="s">
        <v>457</v>
      </c>
      <c r="D249" s="56"/>
      <c r="E249" s="356" t="s">
        <v>458</v>
      </c>
      <c r="F249" s="271">
        <f>SUM(F250:F255)</f>
        <v>68389</v>
      </c>
      <c r="G249" s="271">
        <f>SUM(G250:G255)</f>
        <v>68389.09</v>
      </c>
      <c r="H249" s="272">
        <f t="shared" si="6"/>
        <v>1.0000013160011112</v>
      </c>
    </row>
    <row r="250" spans="2:8" ht="16.5" customHeight="1">
      <c r="B250" s="28"/>
      <c r="C250" s="28"/>
      <c r="D250" s="56">
        <v>4010</v>
      </c>
      <c r="E250" s="13" t="s">
        <v>164</v>
      </c>
      <c r="F250" s="14">
        <v>27735</v>
      </c>
      <c r="G250" s="14">
        <v>27734.89</v>
      </c>
      <c r="H250" s="15">
        <f>G250/F250</f>
        <v>0.9999960338921939</v>
      </c>
    </row>
    <row r="251" spans="2:8" ht="16.5" customHeight="1">
      <c r="B251" s="28"/>
      <c r="C251" s="28"/>
      <c r="D251" s="56">
        <v>4110</v>
      </c>
      <c r="E251" s="13" t="s">
        <v>166</v>
      </c>
      <c r="F251" s="14">
        <v>3927</v>
      </c>
      <c r="G251" s="14">
        <v>3926.88</v>
      </c>
      <c r="H251" s="15">
        <f>G251/F251</f>
        <v>0.9999694423223835</v>
      </c>
    </row>
    <row r="252" spans="2:8" ht="16.5" customHeight="1">
      <c r="B252" s="28"/>
      <c r="C252" s="28"/>
      <c r="D252" s="56">
        <v>4120</v>
      </c>
      <c r="E252" s="13" t="s">
        <v>168</v>
      </c>
      <c r="F252" s="14">
        <v>560</v>
      </c>
      <c r="G252" s="14">
        <v>559.67</v>
      </c>
      <c r="H252" s="15">
        <f>G252/F252</f>
        <v>0.9994107142857143</v>
      </c>
    </row>
    <row r="253" spans="2:8" ht="16.5" customHeight="1">
      <c r="B253" s="28"/>
      <c r="C253" s="28"/>
      <c r="D253" s="56">
        <v>4210</v>
      </c>
      <c r="E253" s="13" t="s">
        <v>155</v>
      </c>
      <c r="F253" s="14">
        <v>605</v>
      </c>
      <c r="G253" s="14">
        <v>605.43</v>
      </c>
      <c r="H253" s="15">
        <f>G253/F253</f>
        <v>1.0007107438016527</v>
      </c>
    </row>
    <row r="254" spans="2:8" ht="16.5" customHeight="1">
      <c r="B254" s="28"/>
      <c r="C254" s="28"/>
      <c r="D254" s="56">
        <v>4220</v>
      </c>
      <c r="E254" s="13" t="s">
        <v>219</v>
      </c>
      <c r="F254" s="14">
        <v>34468</v>
      </c>
      <c r="G254" s="14">
        <v>34468.29</v>
      </c>
      <c r="H254" s="15">
        <f>G254/F254</f>
        <v>1.0000084136010212</v>
      </c>
    </row>
    <row r="255" spans="2:8" ht="16.5" customHeight="1">
      <c r="B255" s="28"/>
      <c r="C255" s="28"/>
      <c r="D255" s="56">
        <v>4440</v>
      </c>
      <c r="E255" s="13" t="s">
        <v>185</v>
      </c>
      <c r="F255" s="14">
        <v>1094</v>
      </c>
      <c r="G255" s="14">
        <v>1093.93</v>
      </c>
      <c r="H255" s="15">
        <f aca="true" t="shared" si="7" ref="H255:H273">G255/F255</f>
        <v>0.9999360146252286</v>
      </c>
    </row>
    <row r="256" spans="2:8" ht="78" customHeight="1">
      <c r="B256" s="28"/>
      <c r="C256" s="355" t="s">
        <v>459</v>
      </c>
      <c r="D256" s="553"/>
      <c r="E256" s="356" t="s">
        <v>495</v>
      </c>
      <c r="F256" s="271">
        <f>SUM(F257:F261)</f>
        <v>24169</v>
      </c>
      <c r="G256" s="271">
        <f>SUM(G257:G261)</f>
        <v>24168.93</v>
      </c>
      <c r="H256" s="272">
        <f t="shared" si="7"/>
        <v>0.999997103727916</v>
      </c>
    </row>
    <row r="257" spans="2:8" ht="16.5" customHeight="1">
      <c r="B257" s="28"/>
      <c r="C257" s="28"/>
      <c r="D257" s="56">
        <v>4010</v>
      </c>
      <c r="E257" s="13" t="s">
        <v>164</v>
      </c>
      <c r="F257" s="14">
        <v>18599</v>
      </c>
      <c r="G257" s="14">
        <v>18599.2</v>
      </c>
      <c r="H257" s="15">
        <f t="shared" si="7"/>
        <v>1.0000107532663047</v>
      </c>
    </row>
    <row r="258" spans="2:8" ht="16.5" customHeight="1">
      <c r="B258" s="28"/>
      <c r="C258" s="28"/>
      <c r="D258" s="54" t="s">
        <v>176</v>
      </c>
      <c r="E258" s="13" t="s">
        <v>177</v>
      </c>
      <c r="F258" s="14">
        <v>336</v>
      </c>
      <c r="G258" s="14">
        <v>336.04</v>
      </c>
      <c r="H258" s="15">
        <f t="shared" si="7"/>
        <v>1.0001190476190476</v>
      </c>
    </row>
    <row r="259" spans="2:8" ht="16.5" customHeight="1">
      <c r="B259" s="28"/>
      <c r="C259" s="28"/>
      <c r="D259" s="56">
        <v>4110</v>
      </c>
      <c r="E259" s="13" t="s">
        <v>166</v>
      </c>
      <c r="F259" s="14">
        <v>3197</v>
      </c>
      <c r="G259" s="14">
        <v>3197.19</v>
      </c>
      <c r="H259" s="15">
        <f t="shared" si="7"/>
        <v>1.0000594307162964</v>
      </c>
    </row>
    <row r="260" spans="2:8" ht="16.5" customHeight="1">
      <c r="B260" s="28"/>
      <c r="C260" s="28"/>
      <c r="D260" s="56">
        <v>4120</v>
      </c>
      <c r="E260" s="13" t="s">
        <v>168</v>
      </c>
      <c r="F260" s="14">
        <v>456</v>
      </c>
      <c r="G260" s="14">
        <v>455.68</v>
      </c>
      <c r="H260" s="15">
        <f t="shared" si="7"/>
        <v>0.9992982456140351</v>
      </c>
    </row>
    <row r="261" spans="2:8" ht="16.5" customHeight="1">
      <c r="B261" s="28"/>
      <c r="C261" s="28"/>
      <c r="D261" s="56">
        <v>4240</v>
      </c>
      <c r="E261" s="13" t="s">
        <v>206</v>
      </c>
      <c r="F261" s="14">
        <v>1581</v>
      </c>
      <c r="G261" s="14">
        <v>1580.82</v>
      </c>
      <c r="H261" s="15">
        <f t="shared" si="7"/>
        <v>0.9998861480075901</v>
      </c>
    </row>
    <row r="262" spans="2:8" ht="75.75" customHeight="1">
      <c r="B262" s="28"/>
      <c r="C262" s="355" t="s">
        <v>460</v>
      </c>
      <c r="D262" s="553"/>
      <c r="E262" s="356" t="s">
        <v>496</v>
      </c>
      <c r="F262" s="271">
        <f>SUM(F263:F273)</f>
        <v>445969.98</v>
      </c>
      <c r="G262" s="271">
        <f>SUM(G263:G273)</f>
        <v>445726.12</v>
      </c>
      <c r="H262" s="272">
        <f t="shared" si="7"/>
        <v>0.9994531918942168</v>
      </c>
    </row>
    <row r="263" spans="2:8" ht="16.5" customHeight="1">
      <c r="B263" s="28"/>
      <c r="C263" s="28"/>
      <c r="D263" s="56">
        <v>4010</v>
      </c>
      <c r="E263" s="13" t="s">
        <v>164</v>
      </c>
      <c r="F263" s="14">
        <v>310984</v>
      </c>
      <c r="G263" s="14">
        <v>310983.82</v>
      </c>
      <c r="H263" s="15">
        <f t="shared" si="7"/>
        <v>0.9999994211920871</v>
      </c>
    </row>
    <row r="264" spans="2:8" ht="16.5" customHeight="1">
      <c r="B264" s="28"/>
      <c r="C264" s="28"/>
      <c r="D264" s="54" t="s">
        <v>176</v>
      </c>
      <c r="E264" s="13" t="s">
        <v>177</v>
      </c>
      <c r="F264" s="14">
        <v>24047</v>
      </c>
      <c r="G264" s="14">
        <v>24046.97</v>
      </c>
      <c r="H264" s="15">
        <f t="shared" si="7"/>
        <v>0.9999987524431323</v>
      </c>
    </row>
    <row r="265" spans="2:8" ht="16.5" customHeight="1">
      <c r="B265" s="28"/>
      <c r="C265" s="28"/>
      <c r="D265" s="56">
        <v>4110</v>
      </c>
      <c r="E265" s="13" t="s">
        <v>166</v>
      </c>
      <c r="F265" s="14">
        <v>53458</v>
      </c>
      <c r="G265" s="14">
        <v>53458.12</v>
      </c>
      <c r="H265" s="15">
        <f t="shared" si="7"/>
        <v>1.0000022447528902</v>
      </c>
    </row>
    <row r="266" spans="2:8" ht="16.5" customHeight="1">
      <c r="B266" s="28"/>
      <c r="C266" s="28"/>
      <c r="D266" s="56">
        <v>4120</v>
      </c>
      <c r="E266" s="13" t="s">
        <v>168</v>
      </c>
      <c r="F266" s="14">
        <v>7619</v>
      </c>
      <c r="G266" s="14">
        <v>7619.1</v>
      </c>
      <c r="H266" s="15">
        <f t="shared" si="7"/>
        <v>1.0000131250820319</v>
      </c>
    </row>
    <row r="267" spans="2:8" ht="16.5" customHeight="1">
      <c r="B267" s="28"/>
      <c r="C267" s="28"/>
      <c r="D267" s="30" t="s">
        <v>456</v>
      </c>
      <c r="E267" s="537" t="s">
        <v>178</v>
      </c>
      <c r="F267" s="14">
        <v>3.97</v>
      </c>
      <c r="G267" s="14">
        <v>1.55</v>
      </c>
      <c r="H267" s="15">
        <f t="shared" si="7"/>
        <v>0.3904282115869018</v>
      </c>
    </row>
    <row r="268" spans="2:8" ht="16.5" customHeight="1">
      <c r="B268" s="28"/>
      <c r="C268" s="28"/>
      <c r="D268" s="54" t="s">
        <v>154</v>
      </c>
      <c r="E268" s="13" t="s">
        <v>155</v>
      </c>
      <c r="F268" s="14">
        <v>8551</v>
      </c>
      <c r="G268" s="14">
        <v>8551.18</v>
      </c>
      <c r="H268" s="15">
        <f t="shared" si="7"/>
        <v>1.0000210501695708</v>
      </c>
    </row>
    <row r="269" spans="2:8" ht="16.5" customHeight="1">
      <c r="B269" s="28"/>
      <c r="C269" s="28"/>
      <c r="D269" s="56">
        <v>4240</v>
      </c>
      <c r="E269" s="13" t="s">
        <v>206</v>
      </c>
      <c r="F269" s="14">
        <v>28056.01</v>
      </c>
      <c r="G269" s="14">
        <v>27814.05</v>
      </c>
      <c r="H269" s="15">
        <f t="shared" si="7"/>
        <v>0.9913758228629089</v>
      </c>
    </row>
    <row r="270" spans="2:8" ht="16.5" customHeight="1">
      <c r="B270" s="28"/>
      <c r="C270" s="28"/>
      <c r="D270" s="54" t="s">
        <v>179</v>
      </c>
      <c r="E270" s="13" t="s">
        <v>180</v>
      </c>
      <c r="F270" s="14">
        <v>3972</v>
      </c>
      <c r="G270" s="14">
        <v>3971.81</v>
      </c>
      <c r="H270" s="15">
        <f t="shared" si="7"/>
        <v>0.9999521651560926</v>
      </c>
    </row>
    <row r="271" spans="2:8" ht="16.5" customHeight="1">
      <c r="B271" s="28"/>
      <c r="C271" s="28"/>
      <c r="D271" s="54" t="s">
        <v>181</v>
      </c>
      <c r="E271" s="13" t="s">
        <v>182</v>
      </c>
      <c r="F271" s="14">
        <v>3913</v>
      </c>
      <c r="G271" s="14">
        <v>3913.42</v>
      </c>
      <c r="H271" s="15">
        <f t="shared" si="7"/>
        <v>1.0001073345259393</v>
      </c>
    </row>
    <row r="272" spans="2:8" ht="16.5" customHeight="1">
      <c r="B272" s="28"/>
      <c r="C272" s="28"/>
      <c r="D272" s="56" t="s">
        <v>138</v>
      </c>
      <c r="E272" s="13" t="s">
        <v>139</v>
      </c>
      <c r="F272" s="14">
        <v>2136</v>
      </c>
      <c r="G272" s="14">
        <v>2135.7</v>
      </c>
      <c r="H272" s="15">
        <f t="shared" si="7"/>
        <v>0.9998595505617976</v>
      </c>
    </row>
    <row r="273" spans="2:8" ht="16.5" customHeight="1">
      <c r="B273" s="28"/>
      <c r="C273" s="28"/>
      <c r="D273" s="56">
        <v>4410</v>
      </c>
      <c r="E273" s="13" t="s">
        <v>173</v>
      </c>
      <c r="F273" s="14">
        <v>3230</v>
      </c>
      <c r="G273" s="14">
        <v>3230.4</v>
      </c>
      <c r="H273" s="15">
        <f t="shared" si="7"/>
        <v>1.000123839009288</v>
      </c>
    </row>
    <row r="274" spans="2:8" ht="19.5" customHeight="1">
      <c r="B274" s="33"/>
      <c r="C274" s="287" t="s">
        <v>105</v>
      </c>
      <c r="D274" s="304"/>
      <c r="E274" s="288" t="s">
        <v>15</v>
      </c>
      <c r="F274" s="343">
        <f>SUM(F275:F276)</f>
        <v>68032</v>
      </c>
      <c r="G274" s="343">
        <f>SUM(G275:G276)</f>
        <v>68031.76000000001</v>
      </c>
      <c r="H274" s="340">
        <f t="shared" si="6"/>
        <v>0.9999964722483539</v>
      </c>
    </row>
    <row r="275" spans="2:8" ht="16.5" customHeight="1">
      <c r="B275" s="28"/>
      <c r="C275" s="28"/>
      <c r="D275" s="54" t="s">
        <v>204</v>
      </c>
      <c r="E275" s="13" t="s">
        <v>175</v>
      </c>
      <c r="F275" s="14">
        <v>4600</v>
      </c>
      <c r="G275" s="14">
        <v>4600</v>
      </c>
      <c r="H275" s="15">
        <f t="shared" si="6"/>
        <v>1</v>
      </c>
    </row>
    <row r="276" spans="2:8" ht="16.5" customHeight="1" thickBot="1">
      <c r="B276" s="28"/>
      <c r="C276" s="28"/>
      <c r="D276" s="54" t="s">
        <v>184</v>
      </c>
      <c r="E276" s="13" t="s">
        <v>185</v>
      </c>
      <c r="F276" s="14">
        <v>63432</v>
      </c>
      <c r="G276" s="14">
        <v>63431.76</v>
      </c>
      <c r="H276" s="15">
        <f t="shared" si="6"/>
        <v>0.999996216420734</v>
      </c>
    </row>
    <row r="277" spans="2:8" ht="18.75" customHeight="1" thickBot="1">
      <c r="B277" s="276" t="s">
        <v>213</v>
      </c>
      <c r="C277" s="277"/>
      <c r="D277" s="277"/>
      <c r="E277" s="278" t="s">
        <v>214</v>
      </c>
      <c r="F277" s="278">
        <f>F278+F280+F290</f>
        <v>237100</v>
      </c>
      <c r="G277" s="604">
        <f>G278+G280+G290</f>
        <v>237099.99999999997</v>
      </c>
      <c r="H277" s="597">
        <f t="shared" si="6"/>
        <v>0.9999999999999999</v>
      </c>
    </row>
    <row r="278" spans="2:8" ht="16.5" customHeight="1">
      <c r="B278" s="64"/>
      <c r="C278" s="287" t="s">
        <v>215</v>
      </c>
      <c r="D278" s="293"/>
      <c r="E278" s="369" t="s">
        <v>216</v>
      </c>
      <c r="F278" s="369">
        <f>SUM(F279:F279)</f>
        <v>757</v>
      </c>
      <c r="G278" s="369">
        <f>SUM(G279:G279)</f>
        <v>757.02</v>
      </c>
      <c r="H278" s="340">
        <f t="shared" si="6"/>
        <v>1.0000264200792601</v>
      </c>
    </row>
    <row r="279" spans="2:8" ht="15.75" customHeight="1">
      <c r="B279" s="64"/>
      <c r="C279" s="64"/>
      <c r="D279" s="56" t="s">
        <v>154</v>
      </c>
      <c r="E279" s="13" t="s">
        <v>155</v>
      </c>
      <c r="F279" s="65">
        <v>757</v>
      </c>
      <c r="G279" s="65">
        <v>757.02</v>
      </c>
      <c r="H279" s="15">
        <f t="shared" si="6"/>
        <v>1.0000264200792601</v>
      </c>
    </row>
    <row r="280" spans="2:8" ht="16.5" customHeight="1">
      <c r="B280" s="33"/>
      <c r="C280" s="287" t="s">
        <v>217</v>
      </c>
      <c r="D280" s="53"/>
      <c r="E280" s="288" t="s">
        <v>218</v>
      </c>
      <c r="F280" s="343">
        <f>SUM(F281:F289)</f>
        <v>235243</v>
      </c>
      <c r="G280" s="343">
        <f>SUM(G281:G289)</f>
        <v>235242.97999999998</v>
      </c>
      <c r="H280" s="340">
        <f t="shared" si="6"/>
        <v>0.9999999149815296</v>
      </c>
    </row>
    <row r="281" spans="2:8" ht="36">
      <c r="B281" s="33"/>
      <c r="C281" s="35"/>
      <c r="D281" s="30" t="s">
        <v>36</v>
      </c>
      <c r="E281" s="158" t="s">
        <v>326</v>
      </c>
      <c r="F281" s="38">
        <v>40000</v>
      </c>
      <c r="G281" s="38">
        <v>40000</v>
      </c>
      <c r="H281" s="15">
        <f t="shared" si="6"/>
        <v>1</v>
      </c>
    </row>
    <row r="282" spans="2:8" ht="16.5" customHeight="1">
      <c r="B282" s="33"/>
      <c r="C282" s="35"/>
      <c r="D282" s="56" t="s">
        <v>156</v>
      </c>
      <c r="E282" s="13" t="s">
        <v>157</v>
      </c>
      <c r="F282" s="38">
        <v>17567</v>
      </c>
      <c r="G282" s="38">
        <v>17567.34</v>
      </c>
      <c r="H282" s="15">
        <f t="shared" si="6"/>
        <v>1.0000193544714522</v>
      </c>
    </row>
    <row r="283" spans="2:8" ht="16.5" customHeight="1">
      <c r="B283" s="28"/>
      <c r="C283" s="28"/>
      <c r="D283" s="56">
        <v>4170</v>
      </c>
      <c r="E283" s="13" t="s">
        <v>178</v>
      </c>
      <c r="F283" s="14">
        <v>17158</v>
      </c>
      <c r="G283" s="14">
        <v>17157.55</v>
      </c>
      <c r="H283" s="15">
        <f t="shared" si="6"/>
        <v>0.9999737731670357</v>
      </c>
    </row>
    <row r="284" spans="2:8" ht="16.5" customHeight="1">
      <c r="B284" s="28"/>
      <c r="C284" s="28"/>
      <c r="D284" s="56" t="s">
        <v>154</v>
      </c>
      <c r="E284" s="13" t="s">
        <v>155</v>
      </c>
      <c r="F284" s="14">
        <v>34015</v>
      </c>
      <c r="G284" s="14">
        <v>34015.08</v>
      </c>
      <c r="H284" s="15">
        <f t="shared" si="6"/>
        <v>1.000002351903572</v>
      </c>
    </row>
    <row r="285" spans="2:8" ht="16.5" customHeight="1">
      <c r="B285" s="28"/>
      <c r="C285" s="28"/>
      <c r="D285" s="56">
        <v>4220</v>
      </c>
      <c r="E285" s="13" t="s">
        <v>219</v>
      </c>
      <c r="F285" s="14">
        <v>269</v>
      </c>
      <c r="G285" s="14">
        <v>268.8</v>
      </c>
      <c r="H285" s="15">
        <f t="shared" si="6"/>
        <v>0.9992565055762083</v>
      </c>
    </row>
    <row r="286" spans="2:8" ht="16.5" customHeight="1">
      <c r="B286" s="28"/>
      <c r="C286" s="28"/>
      <c r="D286" s="56">
        <v>4270</v>
      </c>
      <c r="E286" s="13" t="s">
        <v>182</v>
      </c>
      <c r="F286" s="14">
        <v>60448</v>
      </c>
      <c r="G286" s="14">
        <v>60448.41</v>
      </c>
      <c r="H286" s="15">
        <f t="shared" si="6"/>
        <v>1.0000067826892536</v>
      </c>
    </row>
    <row r="287" spans="2:8" ht="16.5" customHeight="1">
      <c r="B287" s="28"/>
      <c r="C287" s="28"/>
      <c r="D287" s="56" t="s">
        <v>138</v>
      </c>
      <c r="E287" s="13" t="s">
        <v>139</v>
      </c>
      <c r="F287" s="14">
        <v>61214</v>
      </c>
      <c r="G287" s="14">
        <v>61213.8</v>
      </c>
      <c r="H287" s="15">
        <f t="shared" si="6"/>
        <v>0.9999967327735486</v>
      </c>
    </row>
    <row r="288" spans="2:8" ht="16.5" customHeight="1">
      <c r="B288" s="28"/>
      <c r="C288" s="28"/>
      <c r="D288" s="56">
        <v>4610</v>
      </c>
      <c r="E288" s="13" t="s">
        <v>186</v>
      </c>
      <c r="F288" s="14">
        <v>80</v>
      </c>
      <c r="G288" s="14">
        <v>80</v>
      </c>
      <c r="H288" s="15">
        <f t="shared" si="6"/>
        <v>1</v>
      </c>
    </row>
    <row r="289" spans="2:8" ht="16.5" customHeight="1">
      <c r="B289" s="28"/>
      <c r="C289" s="28"/>
      <c r="D289" s="56">
        <v>4700</v>
      </c>
      <c r="E289" s="13" t="s">
        <v>174</v>
      </c>
      <c r="F289" s="14">
        <v>4492</v>
      </c>
      <c r="G289" s="14">
        <v>4492</v>
      </c>
      <c r="H289" s="15">
        <f t="shared" si="6"/>
        <v>1</v>
      </c>
    </row>
    <row r="290" spans="2:8" ht="17.25" customHeight="1">
      <c r="B290" s="28"/>
      <c r="C290" s="287" t="s">
        <v>321</v>
      </c>
      <c r="D290" s="370"/>
      <c r="E290" s="288" t="s">
        <v>15</v>
      </c>
      <c r="F290" s="343">
        <f>F291</f>
        <v>1100</v>
      </c>
      <c r="G290" s="343">
        <f>G291</f>
        <v>1100</v>
      </c>
      <c r="H290" s="340">
        <f t="shared" si="6"/>
        <v>1</v>
      </c>
    </row>
    <row r="291" spans="2:8" ht="36.75" thickBot="1">
      <c r="B291" s="25"/>
      <c r="C291" s="25"/>
      <c r="D291" s="27" t="s">
        <v>36</v>
      </c>
      <c r="E291" s="158" t="s">
        <v>326</v>
      </c>
      <c r="F291" s="20">
        <v>1100</v>
      </c>
      <c r="G291" s="20">
        <v>1100</v>
      </c>
      <c r="H291" s="15">
        <f t="shared" si="6"/>
        <v>1</v>
      </c>
    </row>
    <row r="292" spans="2:8" ht="18.75" customHeight="1" thickBot="1">
      <c r="B292" s="276" t="s">
        <v>220</v>
      </c>
      <c r="C292" s="277"/>
      <c r="D292" s="277"/>
      <c r="E292" s="278" t="s">
        <v>106</v>
      </c>
      <c r="F292" s="278">
        <f>F293+F295+F297+F301+F306+F324+F326+F330+F333+F335+F353+F356</f>
        <v>4209287</v>
      </c>
      <c r="G292" s="604">
        <f>G293+G295+G297+G301+G306+G324+G326+G330+G333+G335+G353+G356</f>
        <v>3901712.33</v>
      </c>
      <c r="H292" s="597">
        <f aca="true" t="shared" si="8" ref="H292:H307">G292/F292</f>
        <v>0.926929508489205</v>
      </c>
    </row>
    <row r="293" spans="2:8" ht="19.5" customHeight="1">
      <c r="B293" s="400"/>
      <c r="C293" s="299" t="s">
        <v>426</v>
      </c>
      <c r="D293" s="400"/>
      <c r="E293" s="448" t="s">
        <v>427</v>
      </c>
      <c r="F293" s="448">
        <f>F294</f>
        <v>83300</v>
      </c>
      <c r="G293" s="448">
        <f>G294</f>
        <v>64133.56</v>
      </c>
      <c r="H293" s="340">
        <f t="shared" si="8"/>
        <v>0.7699106842737095</v>
      </c>
    </row>
    <row r="294" spans="2:8" ht="25.5">
      <c r="B294" s="447"/>
      <c r="C294" s="447"/>
      <c r="D294" s="242" t="s">
        <v>386</v>
      </c>
      <c r="E294" s="65" t="s">
        <v>229</v>
      </c>
      <c r="F294" s="65">
        <v>83300</v>
      </c>
      <c r="G294" s="65">
        <v>64133.56</v>
      </c>
      <c r="H294" s="15">
        <f t="shared" si="8"/>
        <v>0.7699106842737095</v>
      </c>
    </row>
    <row r="295" spans="2:8" ht="19.5" customHeight="1">
      <c r="B295" s="63"/>
      <c r="C295" s="299" t="s">
        <v>384</v>
      </c>
      <c r="D295" s="295"/>
      <c r="E295" s="296" t="s">
        <v>385</v>
      </c>
      <c r="F295" s="296">
        <f>F296</f>
        <v>11700</v>
      </c>
      <c r="G295" s="296">
        <f>G296</f>
        <v>11644.21</v>
      </c>
      <c r="H295" s="345">
        <f t="shared" si="8"/>
        <v>0.9952316239316239</v>
      </c>
    </row>
    <row r="296" spans="2:8" ht="25.5">
      <c r="B296" s="64"/>
      <c r="C296" s="64"/>
      <c r="D296" s="242" t="s">
        <v>386</v>
      </c>
      <c r="E296" s="65" t="s">
        <v>229</v>
      </c>
      <c r="F296" s="65">
        <v>11700</v>
      </c>
      <c r="G296" s="65">
        <v>11644.21</v>
      </c>
      <c r="H296" s="15">
        <f t="shared" si="8"/>
        <v>0.9952316239316239</v>
      </c>
    </row>
    <row r="297" spans="2:8" ht="30">
      <c r="B297" s="63"/>
      <c r="C297" s="299" t="s">
        <v>322</v>
      </c>
      <c r="D297" s="295"/>
      <c r="E297" s="301" t="s">
        <v>327</v>
      </c>
      <c r="F297" s="296">
        <f>F298+F299+F300</f>
        <v>3000</v>
      </c>
      <c r="G297" s="296">
        <f>G298+G299+G300</f>
        <v>680.65</v>
      </c>
      <c r="H297" s="345">
        <f t="shared" si="8"/>
        <v>0.22688333333333333</v>
      </c>
    </row>
    <row r="298" spans="2:8" ht="16.5" customHeight="1">
      <c r="B298" s="63"/>
      <c r="C298" s="35"/>
      <c r="D298" s="56" t="s">
        <v>154</v>
      </c>
      <c r="E298" s="13" t="s">
        <v>155</v>
      </c>
      <c r="F298" s="190">
        <v>1000</v>
      </c>
      <c r="G298" s="190">
        <v>680.65</v>
      </c>
      <c r="H298" s="15">
        <f t="shared" si="8"/>
        <v>0.68065</v>
      </c>
    </row>
    <row r="299" spans="2:8" ht="16.5" customHeight="1">
      <c r="B299" s="63"/>
      <c r="C299" s="35"/>
      <c r="D299" s="54" t="s">
        <v>171</v>
      </c>
      <c r="E299" s="13" t="s">
        <v>172</v>
      </c>
      <c r="F299" s="190">
        <v>300</v>
      </c>
      <c r="G299" s="190">
        <v>0</v>
      </c>
      <c r="H299" s="15">
        <f t="shared" si="8"/>
        <v>0</v>
      </c>
    </row>
    <row r="300" spans="2:8" ht="16.5" customHeight="1">
      <c r="B300" s="64"/>
      <c r="C300" s="64"/>
      <c r="D300" s="56">
        <v>4700</v>
      </c>
      <c r="E300" s="13" t="s">
        <v>174</v>
      </c>
      <c r="F300" s="65">
        <v>1700</v>
      </c>
      <c r="G300" s="65">
        <v>0</v>
      </c>
      <c r="H300" s="15">
        <f t="shared" si="8"/>
        <v>0</v>
      </c>
    </row>
    <row r="301" spans="2:8" ht="19.5" customHeight="1">
      <c r="B301" s="64"/>
      <c r="C301" s="265" t="s">
        <v>401</v>
      </c>
      <c r="D301" s="266"/>
      <c r="E301" s="267" t="s">
        <v>402</v>
      </c>
      <c r="F301" s="369">
        <f>SUM(F302:F305)</f>
        <v>40450</v>
      </c>
      <c r="G301" s="369">
        <f>SUM(G302:G305)</f>
        <v>28726.969999999998</v>
      </c>
      <c r="H301" s="340">
        <f t="shared" si="8"/>
        <v>0.710184672435105</v>
      </c>
    </row>
    <row r="302" spans="2:8" ht="16.5" customHeight="1">
      <c r="B302" s="64"/>
      <c r="C302" s="64"/>
      <c r="D302" s="30" t="s">
        <v>165</v>
      </c>
      <c r="E302" s="13" t="s">
        <v>286</v>
      </c>
      <c r="F302" s="65">
        <v>4100</v>
      </c>
      <c r="G302" s="65">
        <v>3995.04</v>
      </c>
      <c r="H302" s="15">
        <f>G302/F302</f>
        <v>0.9744</v>
      </c>
    </row>
    <row r="303" spans="2:8" ht="16.5" customHeight="1">
      <c r="B303" s="64"/>
      <c r="C303" s="64"/>
      <c r="D303" s="30" t="s">
        <v>167</v>
      </c>
      <c r="E303" s="13" t="s">
        <v>387</v>
      </c>
      <c r="F303" s="65">
        <v>700</v>
      </c>
      <c r="G303" s="65">
        <v>568.4</v>
      </c>
      <c r="H303" s="15">
        <f>G303/F303</f>
        <v>0.8119999999999999</v>
      </c>
    </row>
    <row r="304" spans="2:8" ht="16.5" customHeight="1">
      <c r="B304" s="64"/>
      <c r="C304" s="64"/>
      <c r="D304" s="56">
        <v>4170</v>
      </c>
      <c r="E304" s="13" t="s">
        <v>178</v>
      </c>
      <c r="F304" s="65">
        <v>35650</v>
      </c>
      <c r="G304" s="65">
        <v>23764.68</v>
      </c>
      <c r="H304" s="15">
        <f>G304/F304</f>
        <v>0.6666109396914446</v>
      </c>
    </row>
    <row r="305" spans="2:8" ht="16.5" customHeight="1">
      <c r="B305" s="64"/>
      <c r="C305" s="64"/>
      <c r="D305" s="30" t="s">
        <v>154</v>
      </c>
      <c r="E305" s="13" t="s">
        <v>388</v>
      </c>
      <c r="F305" s="65">
        <v>0</v>
      </c>
      <c r="G305" s="65">
        <v>398.85</v>
      </c>
      <c r="H305" s="15">
        <v>0</v>
      </c>
    </row>
    <row r="306" spans="2:8" ht="31.5" customHeight="1">
      <c r="B306" s="33"/>
      <c r="C306" s="287" t="s">
        <v>107</v>
      </c>
      <c r="D306" s="304"/>
      <c r="E306" s="288" t="s">
        <v>108</v>
      </c>
      <c r="F306" s="343">
        <f>SUM(F307:F323)</f>
        <v>2699842</v>
      </c>
      <c r="G306" s="343">
        <f>SUM(G307:G323)</f>
        <v>2590324.31</v>
      </c>
      <c r="H306" s="340">
        <f t="shared" si="8"/>
        <v>0.9594355188192495</v>
      </c>
    </row>
    <row r="307" spans="2:8" ht="16.5" customHeight="1">
      <c r="B307" s="33"/>
      <c r="C307" s="287"/>
      <c r="D307" s="54" t="s">
        <v>204</v>
      </c>
      <c r="E307" s="13" t="s">
        <v>175</v>
      </c>
      <c r="F307" s="38">
        <v>450</v>
      </c>
      <c r="G307" s="38">
        <v>400</v>
      </c>
      <c r="H307" s="15">
        <f t="shared" si="8"/>
        <v>0.8888888888888888</v>
      </c>
    </row>
    <row r="308" spans="2:8" ht="16.5" customHeight="1">
      <c r="B308" s="28"/>
      <c r="C308" s="28"/>
      <c r="D308" s="30" t="s">
        <v>221</v>
      </c>
      <c r="E308" s="13" t="s">
        <v>235</v>
      </c>
      <c r="F308" s="14">
        <v>2478792</v>
      </c>
      <c r="G308" s="14">
        <v>2388858.84</v>
      </c>
      <c r="H308" s="15">
        <f aca="true" t="shared" si="9" ref="H308:H382">G308/F308</f>
        <v>0.9637189566530794</v>
      </c>
    </row>
    <row r="309" spans="2:8" ht="16.5" customHeight="1">
      <c r="B309" s="28"/>
      <c r="C309" s="28"/>
      <c r="D309" s="30" t="s">
        <v>163</v>
      </c>
      <c r="E309" s="13" t="s">
        <v>285</v>
      </c>
      <c r="F309" s="14">
        <v>64000</v>
      </c>
      <c r="G309" s="14">
        <v>57551.25</v>
      </c>
      <c r="H309" s="15">
        <f t="shared" si="9"/>
        <v>0.89923828125</v>
      </c>
    </row>
    <row r="310" spans="2:8" ht="16.5" customHeight="1">
      <c r="B310" s="28"/>
      <c r="C310" s="28"/>
      <c r="D310" s="54" t="s">
        <v>176</v>
      </c>
      <c r="E310" s="13" t="s">
        <v>177</v>
      </c>
      <c r="F310" s="14">
        <v>3640</v>
      </c>
      <c r="G310" s="14">
        <v>3637.73</v>
      </c>
      <c r="H310" s="15">
        <f t="shared" si="9"/>
        <v>0.9993763736263737</v>
      </c>
    </row>
    <row r="311" spans="2:8" ht="16.5" customHeight="1">
      <c r="B311" s="28"/>
      <c r="C311" s="28"/>
      <c r="D311" s="30" t="s">
        <v>165</v>
      </c>
      <c r="E311" s="13" t="s">
        <v>286</v>
      </c>
      <c r="F311" s="14">
        <v>127000</v>
      </c>
      <c r="G311" s="14">
        <v>123052.67</v>
      </c>
      <c r="H311" s="15">
        <f t="shared" si="9"/>
        <v>0.9689186614173229</v>
      </c>
    </row>
    <row r="312" spans="2:8" ht="16.5" customHeight="1">
      <c r="B312" s="28"/>
      <c r="C312" s="28"/>
      <c r="D312" s="56">
        <v>4170</v>
      </c>
      <c r="E312" s="13" t="s">
        <v>178</v>
      </c>
      <c r="F312" s="14">
        <v>850</v>
      </c>
      <c r="G312" s="14">
        <v>0</v>
      </c>
      <c r="H312" s="15">
        <f t="shared" si="9"/>
        <v>0</v>
      </c>
    </row>
    <row r="313" spans="2:8" ht="16.5" customHeight="1">
      <c r="B313" s="28"/>
      <c r="C313" s="28"/>
      <c r="D313" s="30" t="s">
        <v>154</v>
      </c>
      <c r="E313" s="13" t="s">
        <v>388</v>
      </c>
      <c r="F313" s="14">
        <v>6200</v>
      </c>
      <c r="G313" s="14">
        <v>4648.79</v>
      </c>
      <c r="H313" s="15">
        <f t="shared" si="9"/>
        <v>0.7498048387096774</v>
      </c>
    </row>
    <row r="314" spans="2:8" ht="16.5" customHeight="1">
      <c r="B314" s="28"/>
      <c r="C314" s="28"/>
      <c r="D314" s="54" t="s">
        <v>179</v>
      </c>
      <c r="E314" s="13" t="s">
        <v>180</v>
      </c>
      <c r="F314" s="14">
        <v>1010</v>
      </c>
      <c r="G314" s="14">
        <v>653.31</v>
      </c>
      <c r="H314" s="15">
        <f t="shared" si="9"/>
        <v>0.6468415841584157</v>
      </c>
    </row>
    <row r="315" spans="2:8" ht="16.5" customHeight="1">
      <c r="B315" s="28"/>
      <c r="C315" s="28"/>
      <c r="D315" s="54" t="s">
        <v>181</v>
      </c>
      <c r="E315" s="13" t="s">
        <v>182</v>
      </c>
      <c r="F315" s="14">
        <v>1000</v>
      </c>
      <c r="G315" s="14">
        <v>0</v>
      </c>
      <c r="H315" s="15">
        <f t="shared" si="9"/>
        <v>0</v>
      </c>
    </row>
    <row r="316" spans="2:8" ht="16.5" customHeight="1">
      <c r="B316" s="28"/>
      <c r="C316" s="28"/>
      <c r="D316" s="30" t="s">
        <v>223</v>
      </c>
      <c r="E316" s="13" t="s">
        <v>224</v>
      </c>
      <c r="F316" s="14">
        <v>200</v>
      </c>
      <c r="G316" s="14">
        <v>0</v>
      </c>
      <c r="H316" s="15">
        <f t="shared" si="9"/>
        <v>0</v>
      </c>
    </row>
    <row r="317" spans="2:8" ht="16.5" customHeight="1">
      <c r="B317" s="28"/>
      <c r="C317" s="28"/>
      <c r="D317" s="30" t="s">
        <v>138</v>
      </c>
      <c r="E317" s="13" t="s">
        <v>389</v>
      </c>
      <c r="F317" s="14">
        <v>10000</v>
      </c>
      <c r="G317" s="14">
        <v>7485.64</v>
      </c>
      <c r="H317" s="15">
        <f t="shared" si="9"/>
        <v>0.748564</v>
      </c>
    </row>
    <row r="318" spans="2:8" ht="27.75" customHeight="1">
      <c r="B318" s="28"/>
      <c r="C318" s="28"/>
      <c r="D318" s="56">
        <v>4400</v>
      </c>
      <c r="E318" s="37" t="s">
        <v>325</v>
      </c>
      <c r="F318" s="14">
        <v>1600</v>
      </c>
      <c r="G318" s="14">
        <v>1156.87</v>
      </c>
      <c r="H318" s="15">
        <f t="shared" si="9"/>
        <v>0.72304375</v>
      </c>
    </row>
    <row r="319" spans="2:8" ht="16.5" customHeight="1">
      <c r="B319" s="28"/>
      <c r="C319" s="28"/>
      <c r="D319" s="30" t="s">
        <v>171</v>
      </c>
      <c r="E319" s="13" t="s">
        <v>390</v>
      </c>
      <c r="F319" s="14">
        <v>500</v>
      </c>
      <c r="G319" s="14">
        <v>159.9</v>
      </c>
      <c r="H319" s="15">
        <f t="shared" si="9"/>
        <v>0.31980000000000003</v>
      </c>
    </row>
    <row r="320" spans="2:8" ht="16.5" customHeight="1">
      <c r="B320" s="28"/>
      <c r="C320" s="28"/>
      <c r="D320" s="30">
        <v>4430</v>
      </c>
      <c r="E320" s="13" t="s">
        <v>146</v>
      </c>
      <c r="F320" s="14">
        <v>150</v>
      </c>
      <c r="G320" s="14">
        <v>93.34</v>
      </c>
      <c r="H320" s="15">
        <f t="shared" si="9"/>
        <v>0.6222666666666666</v>
      </c>
    </row>
    <row r="321" spans="2:8" ht="16.5" customHeight="1">
      <c r="B321" s="28"/>
      <c r="C321" s="28"/>
      <c r="D321" s="30" t="s">
        <v>184</v>
      </c>
      <c r="E321" s="13" t="s">
        <v>391</v>
      </c>
      <c r="F321" s="14">
        <v>1250</v>
      </c>
      <c r="G321" s="14">
        <v>1093.93</v>
      </c>
      <c r="H321" s="15">
        <f t="shared" si="9"/>
        <v>0.875144</v>
      </c>
    </row>
    <row r="322" spans="2:8" ht="16.5" customHeight="1">
      <c r="B322" s="28"/>
      <c r="C322" s="28"/>
      <c r="D322" s="56">
        <v>4610</v>
      </c>
      <c r="E322" s="13" t="s">
        <v>186</v>
      </c>
      <c r="F322" s="14">
        <v>1200</v>
      </c>
      <c r="G322" s="14">
        <v>843.04</v>
      </c>
      <c r="H322" s="15">
        <f t="shared" si="9"/>
        <v>0.7025333333333333</v>
      </c>
    </row>
    <row r="323" spans="2:8" ht="16.5" customHeight="1">
      <c r="B323" s="28"/>
      <c r="C323" s="28"/>
      <c r="D323" s="56">
        <v>4700</v>
      </c>
      <c r="E323" s="13" t="s">
        <v>174</v>
      </c>
      <c r="F323" s="14">
        <v>2000</v>
      </c>
      <c r="G323" s="14">
        <v>689</v>
      </c>
      <c r="H323" s="15">
        <f t="shared" si="9"/>
        <v>0.3445</v>
      </c>
    </row>
    <row r="324" spans="2:8" ht="45.75" customHeight="1">
      <c r="B324" s="33"/>
      <c r="C324" s="287" t="s">
        <v>109</v>
      </c>
      <c r="D324" s="304"/>
      <c r="E324" s="288" t="s">
        <v>110</v>
      </c>
      <c r="F324" s="343">
        <f>F325</f>
        <v>30116</v>
      </c>
      <c r="G324" s="343">
        <f>G325</f>
        <v>21346.26</v>
      </c>
      <c r="H324" s="340">
        <f t="shared" si="9"/>
        <v>0.708801301633683</v>
      </c>
    </row>
    <row r="325" spans="2:8" ht="16.5" customHeight="1">
      <c r="B325" s="28"/>
      <c r="C325" s="28"/>
      <c r="D325" s="30" t="s">
        <v>225</v>
      </c>
      <c r="E325" s="13" t="s">
        <v>226</v>
      </c>
      <c r="F325" s="14">
        <v>30116</v>
      </c>
      <c r="G325" s="66">
        <v>21346.26</v>
      </c>
      <c r="H325" s="15">
        <f t="shared" si="9"/>
        <v>0.708801301633683</v>
      </c>
    </row>
    <row r="326" spans="2:8" ht="19.5" customHeight="1">
      <c r="B326" s="33"/>
      <c r="C326" s="287" t="s">
        <v>111</v>
      </c>
      <c r="D326" s="304"/>
      <c r="E326" s="288" t="s">
        <v>227</v>
      </c>
      <c r="F326" s="343">
        <f>SUM(F327:F329)</f>
        <v>283517</v>
      </c>
      <c r="G326" s="343">
        <f>SUM(G327:G329)</f>
        <v>267406.4</v>
      </c>
      <c r="H326" s="340">
        <f t="shared" si="9"/>
        <v>0.9431758942144564</v>
      </c>
    </row>
    <row r="327" spans="2:8" ht="16.5" customHeight="1">
      <c r="B327" s="28"/>
      <c r="C327" s="28"/>
      <c r="D327" s="54" t="s">
        <v>221</v>
      </c>
      <c r="E327" s="13" t="s">
        <v>228</v>
      </c>
      <c r="F327" s="14">
        <v>269017</v>
      </c>
      <c r="G327" s="14">
        <v>257406.4</v>
      </c>
      <c r="H327" s="15">
        <f t="shared" si="9"/>
        <v>0.9568406457584465</v>
      </c>
    </row>
    <row r="328" spans="2:8" ht="16.5" customHeight="1">
      <c r="B328" s="28"/>
      <c r="C328" s="28"/>
      <c r="D328" s="30" t="s">
        <v>165</v>
      </c>
      <c r="E328" s="13" t="s">
        <v>222</v>
      </c>
      <c r="F328" s="14">
        <v>3000</v>
      </c>
      <c r="G328" s="14">
        <v>0</v>
      </c>
      <c r="H328" s="15">
        <f t="shared" si="9"/>
        <v>0</v>
      </c>
    </row>
    <row r="329" spans="2:8" ht="30.75" customHeight="1">
      <c r="B329" s="28"/>
      <c r="C329" s="28"/>
      <c r="D329" s="30" t="s">
        <v>386</v>
      </c>
      <c r="E329" s="13" t="s">
        <v>229</v>
      </c>
      <c r="F329" s="14">
        <v>11500</v>
      </c>
      <c r="G329" s="14">
        <v>10000</v>
      </c>
      <c r="H329" s="15">
        <f t="shared" si="9"/>
        <v>0.8695652173913043</v>
      </c>
    </row>
    <row r="330" spans="2:8" ht="19.5" customHeight="1">
      <c r="B330" s="33"/>
      <c r="C330" s="287" t="s">
        <v>230</v>
      </c>
      <c r="D330" s="304"/>
      <c r="E330" s="288" t="s">
        <v>231</v>
      </c>
      <c r="F330" s="343">
        <f>F331+F332</f>
        <v>56000</v>
      </c>
      <c r="G330" s="343">
        <f>G331+G332</f>
        <v>33213.68</v>
      </c>
      <c r="H330" s="340">
        <f t="shared" si="9"/>
        <v>0.5931014285714286</v>
      </c>
    </row>
    <row r="331" spans="2:8" ht="16.5" customHeight="1">
      <c r="B331" s="28"/>
      <c r="C331" s="28"/>
      <c r="D331" s="54" t="s">
        <v>221</v>
      </c>
      <c r="E331" s="13" t="s">
        <v>232</v>
      </c>
      <c r="F331" s="14">
        <v>55960</v>
      </c>
      <c r="G331" s="14">
        <v>33213.68</v>
      </c>
      <c r="H331" s="15">
        <f t="shared" si="9"/>
        <v>0.5935253752680486</v>
      </c>
    </row>
    <row r="332" spans="2:8" ht="16.5" customHeight="1">
      <c r="B332" s="28"/>
      <c r="C332" s="29"/>
      <c r="D332" s="30" t="s">
        <v>154</v>
      </c>
      <c r="E332" s="13" t="s">
        <v>388</v>
      </c>
      <c r="F332" s="14">
        <v>40</v>
      </c>
      <c r="G332" s="14">
        <v>0</v>
      </c>
      <c r="H332" s="15">
        <f t="shared" si="9"/>
        <v>0</v>
      </c>
    </row>
    <row r="333" spans="2:8" ht="19.5" customHeight="1">
      <c r="B333" s="28"/>
      <c r="C333" s="347" t="s">
        <v>303</v>
      </c>
      <c r="D333" s="359"/>
      <c r="E333" s="360" t="s">
        <v>305</v>
      </c>
      <c r="F333" s="343">
        <f>F334</f>
        <v>158250</v>
      </c>
      <c r="G333" s="343">
        <f>G334</f>
        <v>137394.88</v>
      </c>
      <c r="H333" s="340">
        <f t="shared" si="9"/>
        <v>0.8682140916271722</v>
      </c>
    </row>
    <row r="334" spans="2:8" ht="16.5" customHeight="1">
      <c r="B334" s="28"/>
      <c r="C334" s="28"/>
      <c r="D334" s="54" t="s">
        <v>221</v>
      </c>
      <c r="E334" s="13" t="s">
        <v>232</v>
      </c>
      <c r="F334" s="14">
        <v>158250</v>
      </c>
      <c r="G334" s="14">
        <v>137394.88</v>
      </c>
      <c r="H334" s="15">
        <f>G334/F334</f>
        <v>0.8682140916271722</v>
      </c>
    </row>
    <row r="335" spans="2:8" ht="19.5" customHeight="1">
      <c r="B335" s="33"/>
      <c r="C335" s="287" t="s">
        <v>113</v>
      </c>
      <c r="D335" s="304"/>
      <c r="E335" s="288" t="s">
        <v>114</v>
      </c>
      <c r="F335" s="343">
        <f>SUM(F336:F352)</f>
        <v>682671</v>
      </c>
      <c r="G335" s="343">
        <f>SUM(G336:G352)</f>
        <v>612359.0900000001</v>
      </c>
      <c r="H335" s="340">
        <f t="shared" si="9"/>
        <v>0.8970046918647491</v>
      </c>
    </row>
    <row r="336" spans="2:8" ht="16.5" customHeight="1">
      <c r="B336" s="33"/>
      <c r="C336" s="287"/>
      <c r="D336" s="54" t="s">
        <v>204</v>
      </c>
      <c r="E336" s="13" t="s">
        <v>175</v>
      </c>
      <c r="F336" s="38">
        <v>1800</v>
      </c>
      <c r="G336" s="38">
        <v>1256</v>
      </c>
      <c r="H336" s="15">
        <f t="shared" si="9"/>
        <v>0.6977777777777778</v>
      </c>
    </row>
    <row r="337" spans="2:8" ht="16.5" customHeight="1">
      <c r="B337" s="28"/>
      <c r="C337" s="28"/>
      <c r="D337" s="54" t="s">
        <v>163</v>
      </c>
      <c r="E337" s="13" t="s">
        <v>164</v>
      </c>
      <c r="F337" s="14">
        <v>458721</v>
      </c>
      <c r="G337" s="14">
        <v>416614.53</v>
      </c>
      <c r="H337" s="15">
        <f t="shared" si="9"/>
        <v>0.9082089766982545</v>
      </c>
    </row>
    <row r="338" spans="2:8" ht="16.5" customHeight="1">
      <c r="B338" s="28"/>
      <c r="C338" s="28"/>
      <c r="D338" s="54" t="s">
        <v>176</v>
      </c>
      <c r="E338" s="13" t="s">
        <v>177</v>
      </c>
      <c r="F338" s="14">
        <v>28600</v>
      </c>
      <c r="G338" s="14">
        <v>28144.69</v>
      </c>
      <c r="H338" s="15">
        <f t="shared" si="9"/>
        <v>0.9840800699300699</v>
      </c>
    </row>
    <row r="339" spans="2:8" ht="16.5" customHeight="1">
      <c r="B339" s="28"/>
      <c r="C339" s="28"/>
      <c r="D339" s="54" t="s">
        <v>165</v>
      </c>
      <c r="E339" s="13" t="s">
        <v>166</v>
      </c>
      <c r="F339" s="14">
        <v>79000</v>
      </c>
      <c r="G339" s="14">
        <v>76323.22</v>
      </c>
      <c r="H339" s="15">
        <f t="shared" si="9"/>
        <v>0.9661167088607595</v>
      </c>
    </row>
    <row r="340" spans="2:8" ht="16.5" customHeight="1">
      <c r="B340" s="28"/>
      <c r="C340" s="28"/>
      <c r="D340" s="54" t="s">
        <v>167</v>
      </c>
      <c r="E340" s="13" t="s">
        <v>168</v>
      </c>
      <c r="F340" s="14">
        <v>9000</v>
      </c>
      <c r="G340" s="14">
        <v>7196.1</v>
      </c>
      <c r="H340" s="15">
        <f t="shared" si="9"/>
        <v>0.7995666666666668</v>
      </c>
    </row>
    <row r="341" spans="2:8" ht="16.5" customHeight="1">
      <c r="B341" s="28"/>
      <c r="C341" s="28"/>
      <c r="D341" s="30">
        <v>4170</v>
      </c>
      <c r="E341" s="13" t="s">
        <v>178</v>
      </c>
      <c r="F341" s="14">
        <v>5000</v>
      </c>
      <c r="G341" s="14">
        <v>4460</v>
      </c>
      <c r="H341" s="15">
        <f t="shared" si="9"/>
        <v>0.892</v>
      </c>
    </row>
    <row r="342" spans="2:8" ht="16.5" customHeight="1">
      <c r="B342" s="28"/>
      <c r="C342" s="28"/>
      <c r="D342" s="54" t="s">
        <v>154</v>
      </c>
      <c r="E342" s="13" t="s">
        <v>155</v>
      </c>
      <c r="F342" s="14">
        <v>25700</v>
      </c>
      <c r="G342" s="14">
        <v>20428.25</v>
      </c>
      <c r="H342" s="15">
        <f t="shared" si="9"/>
        <v>0.7948735408560311</v>
      </c>
    </row>
    <row r="343" spans="2:8" ht="16.5" customHeight="1">
      <c r="B343" s="28"/>
      <c r="C343" s="28"/>
      <c r="D343" s="54" t="s">
        <v>179</v>
      </c>
      <c r="E343" s="13" t="s">
        <v>180</v>
      </c>
      <c r="F343" s="14">
        <v>7300</v>
      </c>
      <c r="G343" s="14">
        <v>6244.11</v>
      </c>
      <c r="H343" s="15">
        <f t="shared" si="9"/>
        <v>0.8553575342465753</v>
      </c>
    </row>
    <row r="344" spans="2:8" ht="16.5" customHeight="1">
      <c r="B344" s="28"/>
      <c r="C344" s="28"/>
      <c r="D344" s="54" t="s">
        <v>181</v>
      </c>
      <c r="E344" s="13" t="s">
        <v>182</v>
      </c>
      <c r="F344" s="14">
        <v>5100</v>
      </c>
      <c r="G344" s="14">
        <v>1270.83</v>
      </c>
      <c r="H344" s="15">
        <f t="shared" si="9"/>
        <v>0.24918235294117647</v>
      </c>
    </row>
    <row r="345" spans="2:8" ht="16.5" customHeight="1">
      <c r="B345" s="28"/>
      <c r="C345" s="28"/>
      <c r="D345" s="30" t="s">
        <v>223</v>
      </c>
      <c r="E345" s="13" t="s">
        <v>224</v>
      </c>
      <c r="F345" s="14">
        <v>500</v>
      </c>
      <c r="G345" s="14">
        <v>140</v>
      </c>
      <c r="H345" s="15">
        <f t="shared" si="9"/>
        <v>0.28</v>
      </c>
    </row>
    <row r="346" spans="2:8" ht="16.5" customHeight="1">
      <c r="B346" s="28"/>
      <c r="C346" s="28"/>
      <c r="D346" s="54" t="s">
        <v>138</v>
      </c>
      <c r="E346" s="13" t="s">
        <v>139</v>
      </c>
      <c r="F346" s="14">
        <v>20400</v>
      </c>
      <c r="G346" s="14">
        <v>19632.25</v>
      </c>
      <c r="H346" s="15">
        <f t="shared" si="9"/>
        <v>0.9623651960784314</v>
      </c>
    </row>
    <row r="347" spans="2:8" ht="16.5" customHeight="1">
      <c r="B347" s="28"/>
      <c r="C347" s="28"/>
      <c r="D347" s="56">
        <v>4360</v>
      </c>
      <c r="E347" s="13" t="s">
        <v>183</v>
      </c>
      <c r="F347" s="14">
        <v>8800</v>
      </c>
      <c r="G347" s="14">
        <v>6506.46</v>
      </c>
      <c r="H347" s="15">
        <f t="shared" si="9"/>
        <v>0.7393704545454546</v>
      </c>
    </row>
    <row r="348" spans="2:8" ht="28.5" customHeight="1">
      <c r="B348" s="28"/>
      <c r="C348" s="28"/>
      <c r="D348" s="56">
        <v>4400</v>
      </c>
      <c r="E348" s="37" t="s">
        <v>325</v>
      </c>
      <c r="F348" s="14">
        <v>13000</v>
      </c>
      <c r="G348" s="14">
        <v>11463.17</v>
      </c>
      <c r="H348" s="15">
        <f t="shared" si="9"/>
        <v>0.8817823076923077</v>
      </c>
    </row>
    <row r="349" spans="2:8" ht="16.5" customHeight="1">
      <c r="B349" s="28"/>
      <c r="C349" s="28"/>
      <c r="D349" s="54" t="s">
        <v>171</v>
      </c>
      <c r="E349" s="13" t="s">
        <v>172</v>
      </c>
      <c r="F349" s="14">
        <v>2000</v>
      </c>
      <c r="G349" s="14">
        <v>1128.9</v>
      </c>
      <c r="H349" s="15">
        <f t="shared" si="9"/>
        <v>0.56445</v>
      </c>
    </row>
    <row r="350" spans="2:8" ht="16.5" customHeight="1">
      <c r="B350" s="28"/>
      <c r="C350" s="28"/>
      <c r="D350" s="54" t="s">
        <v>145</v>
      </c>
      <c r="E350" s="13" t="s">
        <v>146</v>
      </c>
      <c r="F350" s="14">
        <v>2100</v>
      </c>
      <c r="G350" s="14">
        <v>746.66</v>
      </c>
      <c r="H350" s="15">
        <f t="shared" si="9"/>
        <v>0.35555238095238095</v>
      </c>
    </row>
    <row r="351" spans="2:8" ht="16.5" customHeight="1">
      <c r="B351" s="28"/>
      <c r="C351" s="28"/>
      <c r="D351" s="54" t="s">
        <v>184</v>
      </c>
      <c r="E351" s="13" t="s">
        <v>185</v>
      </c>
      <c r="F351" s="14">
        <v>11650</v>
      </c>
      <c r="G351" s="14">
        <v>9024.92</v>
      </c>
      <c r="H351" s="15">
        <f t="shared" si="9"/>
        <v>0.7746712446351931</v>
      </c>
    </row>
    <row r="352" spans="2:8" ht="16.5" customHeight="1">
      <c r="B352" s="28"/>
      <c r="C352" s="28"/>
      <c r="D352" s="56">
        <v>4700</v>
      </c>
      <c r="E352" s="13" t="s">
        <v>174</v>
      </c>
      <c r="F352" s="14">
        <v>4000</v>
      </c>
      <c r="G352" s="14">
        <v>1779</v>
      </c>
      <c r="H352" s="15">
        <f t="shared" si="9"/>
        <v>0.44475</v>
      </c>
    </row>
    <row r="353" spans="2:8" ht="19.5" customHeight="1">
      <c r="B353" s="33"/>
      <c r="C353" s="287" t="s">
        <v>233</v>
      </c>
      <c r="D353" s="304"/>
      <c r="E353" s="288" t="s">
        <v>234</v>
      </c>
      <c r="F353" s="343">
        <f>SUM(F354:F355)</f>
        <v>30400</v>
      </c>
      <c r="G353" s="343">
        <f>SUM(G354:G355)</f>
        <v>22952.64</v>
      </c>
      <c r="H353" s="340">
        <f t="shared" si="9"/>
        <v>0.7550210526315789</v>
      </c>
    </row>
    <row r="354" spans="2:8" ht="16.5" customHeight="1">
      <c r="B354" s="28"/>
      <c r="C354" s="28"/>
      <c r="D354" s="54" t="s">
        <v>165</v>
      </c>
      <c r="E354" s="13" t="s">
        <v>166</v>
      </c>
      <c r="F354" s="14">
        <v>5400</v>
      </c>
      <c r="G354" s="14">
        <v>2917.04</v>
      </c>
      <c r="H354" s="15">
        <f t="shared" si="9"/>
        <v>0.5401925925925926</v>
      </c>
    </row>
    <row r="355" spans="2:8" ht="16.5" customHeight="1">
      <c r="B355" s="28"/>
      <c r="C355" s="28"/>
      <c r="D355" s="30">
        <v>4170</v>
      </c>
      <c r="E355" s="13" t="s">
        <v>178</v>
      </c>
      <c r="F355" s="14">
        <v>25000</v>
      </c>
      <c r="G355" s="14">
        <v>20035.6</v>
      </c>
      <c r="H355" s="15">
        <f t="shared" si="9"/>
        <v>0.8014239999999999</v>
      </c>
    </row>
    <row r="356" spans="2:8" ht="19.5" customHeight="1">
      <c r="B356" s="33"/>
      <c r="C356" s="287" t="s">
        <v>115</v>
      </c>
      <c r="D356" s="287"/>
      <c r="E356" s="288" t="s">
        <v>15</v>
      </c>
      <c r="F356" s="343">
        <f>SUM(F357:F360)</f>
        <v>130041</v>
      </c>
      <c r="G356" s="343">
        <f>SUM(G357:G360)</f>
        <v>111529.68</v>
      </c>
      <c r="H356" s="340">
        <f t="shared" si="9"/>
        <v>0.8576501257295776</v>
      </c>
    </row>
    <row r="357" spans="2:8" ht="16.5" customHeight="1">
      <c r="B357" s="28"/>
      <c r="C357" s="28"/>
      <c r="D357" s="30" t="s">
        <v>221</v>
      </c>
      <c r="E357" s="13" t="s">
        <v>235</v>
      </c>
      <c r="F357" s="14">
        <v>116100</v>
      </c>
      <c r="G357" s="14">
        <v>105740.04</v>
      </c>
      <c r="H357" s="15">
        <f t="shared" si="9"/>
        <v>0.9107669250645994</v>
      </c>
    </row>
    <row r="358" spans="2:8" ht="16.5" customHeight="1">
      <c r="B358" s="25"/>
      <c r="C358" s="28"/>
      <c r="D358" s="54" t="s">
        <v>154</v>
      </c>
      <c r="E358" s="13" t="s">
        <v>155</v>
      </c>
      <c r="F358" s="14">
        <v>3590</v>
      </c>
      <c r="G358" s="14">
        <v>589.6</v>
      </c>
      <c r="H358" s="21">
        <f t="shared" si="9"/>
        <v>0.16423398328690808</v>
      </c>
    </row>
    <row r="359" spans="2:8" ht="16.5" customHeight="1">
      <c r="B359" s="25"/>
      <c r="C359" s="61"/>
      <c r="D359" s="446" t="s">
        <v>138</v>
      </c>
      <c r="E359" s="19" t="s">
        <v>139</v>
      </c>
      <c r="F359" s="67">
        <v>10000</v>
      </c>
      <c r="G359" s="67">
        <v>5200.04</v>
      </c>
      <c r="H359" s="21">
        <f t="shared" si="9"/>
        <v>0.520004</v>
      </c>
    </row>
    <row r="360" spans="2:8" ht="16.5" customHeight="1" thickBot="1">
      <c r="B360" s="25"/>
      <c r="C360" s="25"/>
      <c r="D360" s="56">
        <v>4700</v>
      </c>
      <c r="E360" s="13" t="s">
        <v>174</v>
      </c>
      <c r="F360" s="20">
        <v>351</v>
      </c>
      <c r="G360" s="20">
        <v>0</v>
      </c>
      <c r="H360" s="21">
        <f t="shared" si="9"/>
        <v>0</v>
      </c>
    </row>
    <row r="361" spans="2:8" ht="21" customHeight="1" thickBot="1">
      <c r="B361" s="283" t="s">
        <v>236</v>
      </c>
      <c r="C361" s="284"/>
      <c r="D361" s="284"/>
      <c r="E361" s="285" t="s">
        <v>237</v>
      </c>
      <c r="F361" s="321">
        <f>F362+F369</f>
        <v>48433</v>
      </c>
      <c r="G361" s="321">
        <f>G362+G369</f>
        <v>48158.03</v>
      </c>
      <c r="H361" s="322">
        <f t="shared" si="9"/>
        <v>0.9943226725579667</v>
      </c>
    </row>
    <row r="362" spans="2:8" ht="30">
      <c r="B362" s="243"/>
      <c r="C362" s="287" t="s">
        <v>392</v>
      </c>
      <c r="D362" s="300"/>
      <c r="E362" s="301" t="s">
        <v>393</v>
      </c>
      <c r="F362" s="339">
        <f>SUM(F363:F368)</f>
        <v>41433</v>
      </c>
      <c r="G362" s="339">
        <f>SUM(G363:G368)</f>
        <v>41158.03</v>
      </c>
      <c r="H362" s="340">
        <f t="shared" si="9"/>
        <v>0.9933635025221441</v>
      </c>
    </row>
    <row r="363" spans="2:8" ht="16.5" customHeight="1">
      <c r="B363" s="243"/>
      <c r="C363" s="287"/>
      <c r="D363" s="54" t="s">
        <v>176</v>
      </c>
      <c r="E363" s="13" t="s">
        <v>177</v>
      </c>
      <c r="F363" s="241">
        <v>17670</v>
      </c>
      <c r="G363" s="241">
        <v>17667.21</v>
      </c>
      <c r="H363" s="15">
        <f t="shared" si="9"/>
        <v>0.9998421052631579</v>
      </c>
    </row>
    <row r="364" spans="2:8" ht="16.5" customHeight="1">
      <c r="B364" s="243"/>
      <c r="C364" s="287"/>
      <c r="D364" s="54" t="s">
        <v>165</v>
      </c>
      <c r="E364" s="13" t="s">
        <v>166</v>
      </c>
      <c r="F364" s="241">
        <v>3495</v>
      </c>
      <c r="G364" s="241">
        <v>3421.12</v>
      </c>
      <c r="H364" s="15">
        <f t="shared" si="9"/>
        <v>0.9788612303290415</v>
      </c>
    </row>
    <row r="365" spans="2:8" ht="16.5" customHeight="1">
      <c r="B365" s="243"/>
      <c r="C365" s="287"/>
      <c r="D365" s="54" t="s">
        <v>167</v>
      </c>
      <c r="E365" s="13" t="s">
        <v>168</v>
      </c>
      <c r="F365" s="241">
        <v>585</v>
      </c>
      <c r="G365" s="241">
        <v>486.75</v>
      </c>
      <c r="H365" s="15">
        <f t="shared" si="9"/>
        <v>0.8320512820512821</v>
      </c>
    </row>
    <row r="366" spans="2:8" ht="16.5" customHeight="1">
      <c r="B366" s="243"/>
      <c r="C366" s="287"/>
      <c r="D366" s="30">
        <v>4170</v>
      </c>
      <c r="E366" s="13" t="s">
        <v>178</v>
      </c>
      <c r="F366" s="241">
        <v>2300</v>
      </c>
      <c r="G366" s="241">
        <v>2200</v>
      </c>
      <c r="H366" s="15">
        <f t="shared" si="9"/>
        <v>0.9565217391304348</v>
      </c>
    </row>
    <row r="367" spans="2:8" ht="16.5" customHeight="1">
      <c r="B367" s="243"/>
      <c r="C367" s="287"/>
      <c r="D367" s="54" t="s">
        <v>154</v>
      </c>
      <c r="E367" s="13" t="s">
        <v>155</v>
      </c>
      <c r="F367" s="241">
        <v>1640</v>
      </c>
      <c r="G367" s="241">
        <v>1640.29</v>
      </c>
      <c r="H367" s="15">
        <f t="shared" si="9"/>
        <v>1.0001768292682927</v>
      </c>
    </row>
    <row r="368" spans="2:8" ht="16.5" customHeight="1">
      <c r="B368" s="243"/>
      <c r="C368" s="35"/>
      <c r="D368" s="54" t="s">
        <v>138</v>
      </c>
      <c r="E368" s="13" t="s">
        <v>139</v>
      </c>
      <c r="F368" s="241">
        <v>15743</v>
      </c>
      <c r="G368" s="241">
        <v>15742.66</v>
      </c>
      <c r="H368" s="15">
        <f t="shared" si="9"/>
        <v>0.9999784030997904</v>
      </c>
    </row>
    <row r="369" spans="2:8" ht="16.5" customHeight="1">
      <c r="B369" s="28"/>
      <c r="C369" s="287" t="s">
        <v>238</v>
      </c>
      <c r="D369" s="287"/>
      <c r="E369" s="288" t="s">
        <v>15</v>
      </c>
      <c r="F369" s="343">
        <f>SUM(F370:F370)</f>
        <v>7000</v>
      </c>
      <c r="G369" s="343">
        <f>SUM(G370:G370)</f>
        <v>7000</v>
      </c>
      <c r="H369" s="340">
        <f t="shared" si="9"/>
        <v>1</v>
      </c>
    </row>
    <row r="370" spans="2:8" ht="36.75" thickBot="1">
      <c r="B370" s="28"/>
      <c r="C370" s="28"/>
      <c r="D370" s="30" t="s">
        <v>36</v>
      </c>
      <c r="E370" s="158" t="s">
        <v>326</v>
      </c>
      <c r="F370" s="14">
        <v>7000</v>
      </c>
      <c r="G370" s="14">
        <v>7000</v>
      </c>
      <c r="H370" s="15">
        <f t="shared" si="9"/>
        <v>1</v>
      </c>
    </row>
    <row r="371" spans="2:8" ht="21" customHeight="1" thickBot="1">
      <c r="B371" s="323" t="s">
        <v>116</v>
      </c>
      <c r="C371" s="325"/>
      <c r="D371" s="325"/>
      <c r="E371" s="326" t="s">
        <v>117</v>
      </c>
      <c r="F371" s="326">
        <f>F372+F380</f>
        <v>193508.2</v>
      </c>
      <c r="G371" s="605">
        <f>G372+G380</f>
        <v>193071.75</v>
      </c>
      <c r="H371" s="599">
        <f t="shared" si="9"/>
        <v>0.9977445400246604</v>
      </c>
    </row>
    <row r="372" spans="2:8" ht="18.75" customHeight="1">
      <c r="B372" s="33"/>
      <c r="C372" s="287" t="s">
        <v>239</v>
      </c>
      <c r="D372" s="304"/>
      <c r="E372" s="288" t="s">
        <v>240</v>
      </c>
      <c r="F372" s="343">
        <f>SUM(F373:F379)</f>
        <v>129043</v>
      </c>
      <c r="G372" s="343">
        <f>SUM(G373:G379)</f>
        <v>128606.54999999999</v>
      </c>
      <c r="H372" s="340">
        <f t="shared" si="9"/>
        <v>0.9966177940686437</v>
      </c>
    </row>
    <row r="373" spans="2:8" ht="16.5" customHeight="1">
      <c r="B373" s="28"/>
      <c r="C373" s="28"/>
      <c r="D373" s="54" t="s">
        <v>204</v>
      </c>
      <c r="E373" s="13" t="s">
        <v>175</v>
      </c>
      <c r="F373" s="14">
        <v>8033</v>
      </c>
      <c r="G373" s="14">
        <v>8033.22</v>
      </c>
      <c r="H373" s="15">
        <f t="shared" si="9"/>
        <v>1.0000273870285075</v>
      </c>
    </row>
    <row r="374" spans="2:8" ht="16.5" customHeight="1">
      <c r="B374" s="28"/>
      <c r="C374" s="28"/>
      <c r="D374" s="54" t="s">
        <v>163</v>
      </c>
      <c r="E374" s="13" t="s">
        <v>164</v>
      </c>
      <c r="F374" s="14">
        <v>91153</v>
      </c>
      <c r="G374" s="14">
        <v>91136.43</v>
      </c>
      <c r="H374" s="15">
        <f t="shared" si="9"/>
        <v>0.9998182177218522</v>
      </c>
    </row>
    <row r="375" spans="2:8" ht="16.5" customHeight="1">
      <c r="B375" s="28"/>
      <c r="C375" s="28"/>
      <c r="D375" s="54" t="s">
        <v>176</v>
      </c>
      <c r="E375" s="13" t="s">
        <v>177</v>
      </c>
      <c r="F375" s="14">
        <v>5001</v>
      </c>
      <c r="G375" s="14">
        <v>5000.24</v>
      </c>
      <c r="H375" s="15">
        <f t="shared" si="9"/>
        <v>0.9998480303939211</v>
      </c>
    </row>
    <row r="376" spans="2:8" ht="16.5" customHeight="1">
      <c r="B376" s="28"/>
      <c r="C376" s="28"/>
      <c r="D376" s="54" t="s">
        <v>165</v>
      </c>
      <c r="E376" s="13" t="s">
        <v>166</v>
      </c>
      <c r="F376" s="14">
        <v>17196</v>
      </c>
      <c r="G376" s="14">
        <v>17178.79</v>
      </c>
      <c r="H376" s="15">
        <f t="shared" si="9"/>
        <v>0.9989991858571762</v>
      </c>
    </row>
    <row r="377" spans="2:8" ht="16.5" customHeight="1">
      <c r="B377" s="28"/>
      <c r="C377" s="28"/>
      <c r="D377" s="54" t="s">
        <v>167</v>
      </c>
      <c r="E377" s="13" t="s">
        <v>168</v>
      </c>
      <c r="F377" s="14">
        <v>2450</v>
      </c>
      <c r="G377" s="14">
        <v>2448.42</v>
      </c>
      <c r="H377" s="15">
        <f t="shared" si="9"/>
        <v>0.9993551020408163</v>
      </c>
    </row>
    <row r="378" spans="2:8" ht="16.5" customHeight="1">
      <c r="B378" s="28"/>
      <c r="C378" s="28"/>
      <c r="D378" s="57">
        <v>4280</v>
      </c>
      <c r="E378" s="62" t="s">
        <v>224</v>
      </c>
      <c r="F378" s="14">
        <v>400</v>
      </c>
      <c r="G378" s="14">
        <v>0</v>
      </c>
      <c r="H378" s="15">
        <f t="shared" si="9"/>
        <v>0</v>
      </c>
    </row>
    <row r="379" spans="2:8" ht="16.5" customHeight="1">
      <c r="B379" s="28"/>
      <c r="C379" s="28"/>
      <c r="D379" s="54" t="s">
        <v>184</v>
      </c>
      <c r="E379" s="13" t="s">
        <v>185</v>
      </c>
      <c r="F379" s="14">
        <v>4810</v>
      </c>
      <c r="G379" s="14">
        <v>4809.45</v>
      </c>
      <c r="H379" s="15">
        <f t="shared" si="9"/>
        <v>0.9998856548856548</v>
      </c>
    </row>
    <row r="380" spans="2:8" ht="18.75" customHeight="1">
      <c r="B380" s="33"/>
      <c r="C380" s="287" t="s">
        <v>118</v>
      </c>
      <c r="D380" s="287"/>
      <c r="E380" s="288" t="s">
        <v>119</v>
      </c>
      <c r="F380" s="343">
        <f>SUM(F381:F382)</f>
        <v>64465.2</v>
      </c>
      <c r="G380" s="343">
        <f>SUM(G381:G382)</f>
        <v>64465.2</v>
      </c>
      <c r="H380" s="340">
        <f t="shared" si="9"/>
        <v>1</v>
      </c>
    </row>
    <row r="381" spans="2:8" ht="16.5" customHeight="1">
      <c r="B381" s="33"/>
      <c r="C381" s="33"/>
      <c r="D381" s="30" t="s">
        <v>241</v>
      </c>
      <c r="E381" s="13" t="s">
        <v>242</v>
      </c>
      <c r="F381" s="14">
        <v>60115.2</v>
      </c>
      <c r="G381" s="14">
        <v>60115.2</v>
      </c>
      <c r="H381" s="15">
        <f t="shared" si="9"/>
        <v>1</v>
      </c>
    </row>
    <row r="382" spans="2:9" ht="16.5" customHeight="1" thickBot="1">
      <c r="B382" s="630"/>
      <c r="C382" s="683"/>
      <c r="D382" s="27" t="s">
        <v>522</v>
      </c>
      <c r="E382" s="32" t="s">
        <v>523</v>
      </c>
      <c r="F382" s="67">
        <v>4350</v>
      </c>
      <c r="G382" s="670">
        <v>4350</v>
      </c>
      <c r="H382" s="227">
        <f t="shared" si="9"/>
        <v>1</v>
      </c>
      <c r="I382" s="264"/>
    </row>
    <row r="383" spans="2:8" ht="20.25" customHeight="1" thickBot="1">
      <c r="B383" s="276" t="s">
        <v>120</v>
      </c>
      <c r="C383" s="277"/>
      <c r="D383" s="277"/>
      <c r="E383" s="278" t="s">
        <v>121</v>
      </c>
      <c r="F383" s="278">
        <f>F386+F396+F399+F404+F406+F408+F414+F384</f>
        <v>1428134</v>
      </c>
      <c r="G383" s="278">
        <f>G386+G396+G399+G404+G406+G408+G414+G384</f>
        <v>1145963.0799999998</v>
      </c>
      <c r="H383" s="597">
        <f aca="true" t="shared" si="10" ref="H383:H456">G383/F383</f>
        <v>0.8024198569602011</v>
      </c>
    </row>
    <row r="384" spans="2:8" ht="18.75" customHeight="1">
      <c r="B384" s="520"/>
      <c r="C384" s="554" t="s">
        <v>300</v>
      </c>
      <c r="D384" s="391"/>
      <c r="E384" s="555" t="s">
        <v>301</v>
      </c>
      <c r="F384" s="556">
        <f>F385</f>
        <v>36000</v>
      </c>
      <c r="G384" s="556">
        <f>G385</f>
        <v>36000</v>
      </c>
      <c r="H384" s="552">
        <f>G384/F384</f>
        <v>1</v>
      </c>
    </row>
    <row r="385" spans="2:8" ht="43.5" customHeight="1">
      <c r="B385" s="520"/>
      <c r="C385" s="520"/>
      <c r="D385" s="541" t="s">
        <v>461</v>
      </c>
      <c r="E385" s="542" t="s">
        <v>462</v>
      </c>
      <c r="F385" s="536">
        <v>36000</v>
      </c>
      <c r="G385" s="536">
        <v>36000</v>
      </c>
      <c r="H385" s="546">
        <f>G385/F385</f>
        <v>1</v>
      </c>
    </row>
    <row r="386" spans="2:8" ht="19.5" customHeight="1">
      <c r="B386" s="64"/>
      <c r="C386" s="287" t="s">
        <v>243</v>
      </c>
      <c r="D386" s="293"/>
      <c r="E386" s="369" t="s">
        <v>244</v>
      </c>
      <c r="F386" s="738">
        <f>SUM(F387:F395)</f>
        <v>830776</v>
      </c>
      <c r="G386" s="738">
        <f>SUM(G387:G395)</f>
        <v>606865.2499999999</v>
      </c>
      <c r="H386" s="340">
        <f t="shared" si="10"/>
        <v>0.730479997014839</v>
      </c>
    </row>
    <row r="387" spans="2:8" ht="16.5" customHeight="1">
      <c r="B387" s="452"/>
      <c r="C387" s="453"/>
      <c r="D387" s="451" t="s">
        <v>163</v>
      </c>
      <c r="E387" s="62" t="s">
        <v>164</v>
      </c>
      <c r="F387" s="65">
        <v>109000</v>
      </c>
      <c r="G387" s="65">
        <v>106710.37</v>
      </c>
      <c r="H387" s="15">
        <f t="shared" si="10"/>
        <v>0.9789942201834861</v>
      </c>
    </row>
    <row r="388" spans="2:8" ht="16.5" customHeight="1">
      <c r="B388" s="452"/>
      <c r="C388" s="453"/>
      <c r="D388" s="451" t="s">
        <v>176</v>
      </c>
      <c r="E388" s="62" t="s">
        <v>177</v>
      </c>
      <c r="F388" s="65">
        <v>7300</v>
      </c>
      <c r="G388" s="65">
        <v>7239.31</v>
      </c>
      <c r="H388" s="15">
        <f t="shared" si="10"/>
        <v>0.991686301369863</v>
      </c>
    </row>
    <row r="389" spans="2:8" ht="16.5" customHeight="1">
      <c r="B389" s="452"/>
      <c r="C389" s="453"/>
      <c r="D389" s="451" t="s">
        <v>165</v>
      </c>
      <c r="E389" s="62" t="s">
        <v>166</v>
      </c>
      <c r="F389" s="65">
        <v>15500</v>
      </c>
      <c r="G389" s="65">
        <v>15057.97</v>
      </c>
      <c r="H389" s="15">
        <f t="shared" si="10"/>
        <v>0.971481935483871</v>
      </c>
    </row>
    <row r="390" spans="2:8" ht="16.5" customHeight="1">
      <c r="B390" s="452"/>
      <c r="C390" s="453"/>
      <c r="D390" s="451" t="s">
        <v>167</v>
      </c>
      <c r="E390" s="62" t="s">
        <v>168</v>
      </c>
      <c r="F390" s="65">
        <v>2300</v>
      </c>
      <c r="G390" s="65">
        <v>2157.4</v>
      </c>
      <c r="H390" s="15">
        <f t="shared" si="10"/>
        <v>0.9380000000000001</v>
      </c>
    </row>
    <row r="391" spans="2:8" ht="16.5" customHeight="1">
      <c r="B391" s="452"/>
      <c r="C391" s="454"/>
      <c r="D391" s="451" t="s">
        <v>154</v>
      </c>
      <c r="E391" s="62" t="s">
        <v>155</v>
      </c>
      <c r="F391" s="191">
        <v>20000</v>
      </c>
      <c r="G391" s="191">
        <v>0</v>
      </c>
      <c r="H391" s="224">
        <f t="shared" si="10"/>
        <v>0</v>
      </c>
    </row>
    <row r="392" spans="2:8" ht="16.5" customHeight="1">
      <c r="B392" s="452"/>
      <c r="C392" s="452"/>
      <c r="D392" s="451" t="s">
        <v>138</v>
      </c>
      <c r="E392" s="62" t="s">
        <v>139</v>
      </c>
      <c r="F392" s="65">
        <v>667476</v>
      </c>
      <c r="G392" s="65">
        <v>472020.4</v>
      </c>
      <c r="H392" s="224">
        <f t="shared" si="10"/>
        <v>0.7071720930790021</v>
      </c>
    </row>
    <row r="393" spans="2:8" ht="16.5" customHeight="1">
      <c r="B393" s="452"/>
      <c r="C393" s="452"/>
      <c r="D393" s="451" t="s">
        <v>184</v>
      </c>
      <c r="E393" s="62" t="s">
        <v>185</v>
      </c>
      <c r="F393" s="65">
        <v>2200</v>
      </c>
      <c r="G393" s="65">
        <v>2187.86</v>
      </c>
      <c r="H393" s="15">
        <f t="shared" si="10"/>
        <v>0.9944818181818182</v>
      </c>
    </row>
    <row r="394" spans="2:8" ht="16.5" customHeight="1">
      <c r="B394" s="452"/>
      <c r="C394" s="452"/>
      <c r="D394" s="56">
        <v>4610</v>
      </c>
      <c r="E394" s="13" t="s">
        <v>186</v>
      </c>
      <c r="F394" s="65">
        <v>2000</v>
      </c>
      <c r="G394" s="65">
        <v>697.94</v>
      </c>
      <c r="H394" s="15">
        <f t="shared" si="10"/>
        <v>0.34897</v>
      </c>
    </row>
    <row r="395" spans="2:8" ht="16.5" customHeight="1">
      <c r="B395" s="452"/>
      <c r="C395" s="452"/>
      <c r="D395" s="57">
        <v>4700</v>
      </c>
      <c r="E395" s="62" t="s">
        <v>174</v>
      </c>
      <c r="F395" s="65">
        <v>5000</v>
      </c>
      <c r="G395" s="65">
        <v>794</v>
      </c>
      <c r="H395" s="15">
        <f t="shared" si="10"/>
        <v>0.1588</v>
      </c>
    </row>
    <row r="396" spans="2:8" ht="19.5" customHeight="1">
      <c r="B396" s="33"/>
      <c r="C396" s="287" t="s">
        <v>245</v>
      </c>
      <c r="D396" s="304"/>
      <c r="E396" s="288" t="s">
        <v>246</v>
      </c>
      <c r="F396" s="343">
        <f>F397+F398</f>
        <v>38000</v>
      </c>
      <c r="G396" s="343">
        <f>G397+G398</f>
        <v>34220.43</v>
      </c>
      <c r="H396" s="340">
        <f t="shared" si="10"/>
        <v>0.9005376315789474</v>
      </c>
    </row>
    <row r="397" spans="2:8" ht="16.5" customHeight="1">
      <c r="B397" s="28"/>
      <c r="C397" s="28"/>
      <c r="D397" s="54" t="s">
        <v>154</v>
      </c>
      <c r="E397" s="13" t="s">
        <v>155</v>
      </c>
      <c r="F397" s="14">
        <v>10000</v>
      </c>
      <c r="G397" s="14">
        <v>6720.43</v>
      </c>
      <c r="H397" s="15">
        <f t="shared" si="10"/>
        <v>0.6720430000000001</v>
      </c>
    </row>
    <row r="398" spans="2:8" ht="43.5" customHeight="1">
      <c r="B398" s="28"/>
      <c r="C398" s="28"/>
      <c r="D398" s="30">
        <v>6210</v>
      </c>
      <c r="E398" s="542" t="s">
        <v>462</v>
      </c>
      <c r="F398" s="14">
        <v>28000</v>
      </c>
      <c r="G398" s="14">
        <v>27500</v>
      </c>
      <c r="H398" s="15">
        <f t="shared" si="10"/>
        <v>0.9821428571428571</v>
      </c>
    </row>
    <row r="399" spans="2:8" ht="19.5" customHeight="1">
      <c r="B399" s="33"/>
      <c r="C399" s="287" t="s">
        <v>247</v>
      </c>
      <c r="D399" s="304"/>
      <c r="E399" s="288" t="s">
        <v>248</v>
      </c>
      <c r="F399" s="343">
        <f>SUM(F400:F403)</f>
        <v>49000</v>
      </c>
      <c r="G399" s="343">
        <f>SUM(G400:G403)</f>
        <v>38559.07</v>
      </c>
      <c r="H399" s="340">
        <f t="shared" si="10"/>
        <v>0.7869197959183674</v>
      </c>
    </row>
    <row r="400" spans="2:8" ht="16.5" customHeight="1">
      <c r="B400" s="33"/>
      <c r="C400" s="35"/>
      <c r="D400" s="30">
        <v>4170</v>
      </c>
      <c r="E400" s="13" t="s">
        <v>178</v>
      </c>
      <c r="F400" s="38">
        <v>5000</v>
      </c>
      <c r="G400" s="38">
        <v>270</v>
      </c>
      <c r="H400" s="15">
        <f t="shared" si="10"/>
        <v>0.054</v>
      </c>
    </row>
    <row r="401" spans="2:8" ht="16.5" customHeight="1">
      <c r="B401" s="28"/>
      <c r="C401" s="28"/>
      <c r="D401" s="54" t="s">
        <v>154</v>
      </c>
      <c r="E401" s="13" t="s">
        <v>155</v>
      </c>
      <c r="F401" s="14">
        <v>26000</v>
      </c>
      <c r="G401" s="14">
        <v>24716.02</v>
      </c>
      <c r="H401" s="15">
        <f t="shared" si="10"/>
        <v>0.9506161538461538</v>
      </c>
    </row>
    <row r="402" spans="2:8" ht="16.5" customHeight="1">
      <c r="B402" s="28"/>
      <c r="C402" s="28"/>
      <c r="D402" s="54" t="s">
        <v>138</v>
      </c>
      <c r="E402" s="13" t="s">
        <v>139</v>
      </c>
      <c r="F402" s="14">
        <v>15000</v>
      </c>
      <c r="G402" s="14">
        <v>11728.05</v>
      </c>
      <c r="H402" s="15">
        <f t="shared" si="10"/>
        <v>0.78187</v>
      </c>
    </row>
    <row r="403" spans="2:8" ht="16.5" customHeight="1">
      <c r="B403" s="28"/>
      <c r="C403" s="28"/>
      <c r="D403" s="30">
        <v>4390</v>
      </c>
      <c r="E403" s="13" t="s">
        <v>307</v>
      </c>
      <c r="F403" s="14">
        <v>3000</v>
      </c>
      <c r="G403" s="14">
        <v>1845</v>
      </c>
      <c r="H403" s="15">
        <f t="shared" si="10"/>
        <v>0.615</v>
      </c>
    </row>
    <row r="404" spans="2:8" ht="19.5" customHeight="1">
      <c r="B404" s="28"/>
      <c r="C404" s="355" t="s">
        <v>524</v>
      </c>
      <c r="D404" s="684"/>
      <c r="E404" s="480" t="s">
        <v>525</v>
      </c>
      <c r="F404" s="271">
        <f>F405</f>
        <v>15830</v>
      </c>
      <c r="G404" s="271">
        <f>G405</f>
        <v>15498</v>
      </c>
      <c r="H404" s="340">
        <f t="shared" si="10"/>
        <v>0.9790271636133923</v>
      </c>
    </row>
    <row r="405" spans="2:8" ht="16.5" customHeight="1">
      <c r="B405" s="28"/>
      <c r="C405" s="28"/>
      <c r="D405" s="451" t="s">
        <v>138</v>
      </c>
      <c r="E405" s="62" t="s">
        <v>139</v>
      </c>
      <c r="F405" s="14">
        <v>15830</v>
      </c>
      <c r="G405" s="14">
        <v>15498</v>
      </c>
      <c r="H405" s="15">
        <f t="shared" si="10"/>
        <v>0.9790271636133923</v>
      </c>
    </row>
    <row r="406" spans="2:8" ht="19.5" customHeight="1">
      <c r="B406" s="28"/>
      <c r="C406" s="287" t="s">
        <v>249</v>
      </c>
      <c r="D406" s="368"/>
      <c r="E406" s="288" t="s">
        <v>250</v>
      </c>
      <c r="F406" s="343">
        <f>F407</f>
        <v>23000</v>
      </c>
      <c r="G406" s="343">
        <f>G407</f>
        <v>22561.78</v>
      </c>
      <c r="H406" s="340">
        <f t="shared" si="10"/>
        <v>0.9809469565217391</v>
      </c>
    </row>
    <row r="407" spans="2:8" ht="16.5" customHeight="1">
      <c r="B407" s="28"/>
      <c r="C407" s="28"/>
      <c r="D407" s="54" t="s">
        <v>138</v>
      </c>
      <c r="E407" s="13" t="s">
        <v>139</v>
      </c>
      <c r="F407" s="14">
        <v>23000</v>
      </c>
      <c r="G407" s="14">
        <v>22561.78</v>
      </c>
      <c r="H407" s="15">
        <f t="shared" si="10"/>
        <v>0.9809469565217391</v>
      </c>
    </row>
    <row r="408" spans="2:8" ht="19.5" customHeight="1">
      <c r="B408" s="33"/>
      <c r="C408" s="287" t="s">
        <v>251</v>
      </c>
      <c r="D408" s="304"/>
      <c r="E408" s="288" t="s">
        <v>252</v>
      </c>
      <c r="F408" s="343">
        <f>SUM(F409:F413)</f>
        <v>430528</v>
      </c>
      <c r="G408" s="343">
        <f>SUM(G409:G413)</f>
        <v>392258.55</v>
      </c>
      <c r="H408" s="340">
        <f t="shared" si="10"/>
        <v>0.9111104271963728</v>
      </c>
    </row>
    <row r="409" spans="2:8" ht="16.5" customHeight="1">
      <c r="B409" s="33"/>
      <c r="C409" s="287"/>
      <c r="D409" s="54" t="s">
        <v>154</v>
      </c>
      <c r="E409" s="13" t="s">
        <v>155</v>
      </c>
      <c r="F409" s="38">
        <v>5000</v>
      </c>
      <c r="G409" s="38">
        <v>4920</v>
      </c>
      <c r="H409" s="15">
        <f t="shared" si="10"/>
        <v>0.984</v>
      </c>
    </row>
    <row r="410" spans="2:8" ht="16.5" customHeight="1">
      <c r="B410" s="28"/>
      <c r="C410" s="28"/>
      <c r="D410" s="54" t="s">
        <v>179</v>
      </c>
      <c r="E410" s="13" t="s">
        <v>180</v>
      </c>
      <c r="F410" s="14">
        <v>174000</v>
      </c>
      <c r="G410" s="14">
        <v>162880.24</v>
      </c>
      <c r="H410" s="15">
        <f t="shared" si="10"/>
        <v>0.9360933333333333</v>
      </c>
    </row>
    <row r="411" spans="2:8" ht="16.5" customHeight="1">
      <c r="B411" s="28"/>
      <c r="C411" s="28"/>
      <c r="D411" s="54" t="s">
        <v>181</v>
      </c>
      <c r="E411" s="13" t="s">
        <v>182</v>
      </c>
      <c r="F411" s="14">
        <v>144000</v>
      </c>
      <c r="G411" s="14">
        <v>142609.1</v>
      </c>
      <c r="H411" s="15">
        <f t="shared" si="10"/>
        <v>0.9903409722222223</v>
      </c>
    </row>
    <row r="412" spans="2:8" ht="16.5" customHeight="1">
      <c r="B412" s="28"/>
      <c r="C412" s="28"/>
      <c r="D412" s="30" t="s">
        <v>138</v>
      </c>
      <c r="E412" s="13" t="s">
        <v>139</v>
      </c>
      <c r="F412" s="14">
        <v>20000</v>
      </c>
      <c r="G412" s="14">
        <v>5166</v>
      </c>
      <c r="H412" s="15">
        <f t="shared" si="10"/>
        <v>0.2583</v>
      </c>
    </row>
    <row r="413" spans="2:8" ht="16.5" customHeight="1">
      <c r="B413" s="28"/>
      <c r="C413" s="28"/>
      <c r="D413" s="30" t="s">
        <v>140</v>
      </c>
      <c r="E413" s="13" t="s">
        <v>141</v>
      </c>
      <c r="F413" s="14">
        <v>87528</v>
      </c>
      <c r="G413" s="14">
        <v>76683.21</v>
      </c>
      <c r="H413" s="15">
        <f t="shared" si="10"/>
        <v>0.8760991911159858</v>
      </c>
    </row>
    <row r="414" spans="2:8" ht="19.5" customHeight="1">
      <c r="B414" s="33"/>
      <c r="C414" s="287" t="s">
        <v>253</v>
      </c>
      <c r="D414" s="304"/>
      <c r="E414" s="288" t="s">
        <v>15</v>
      </c>
      <c r="F414" s="343">
        <f>SUM(F415:F415)</f>
        <v>5000</v>
      </c>
      <c r="G414" s="343">
        <f>SUM(G415:G415)</f>
        <v>0</v>
      </c>
      <c r="H414" s="340">
        <f t="shared" si="10"/>
        <v>0</v>
      </c>
    </row>
    <row r="415" spans="2:8" ht="16.5" customHeight="1" thickBot="1">
      <c r="B415" s="28"/>
      <c r="C415" s="28"/>
      <c r="D415" s="54" t="s">
        <v>154</v>
      </c>
      <c r="E415" s="13" t="s">
        <v>155</v>
      </c>
      <c r="F415" s="14">
        <v>5000</v>
      </c>
      <c r="G415" s="14">
        <v>0</v>
      </c>
      <c r="H415" s="15">
        <f t="shared" si="10"/>
        <v>0</v>
      </c>
    </row>
    <row r="416" spans="2:8" ht="24.75" customHeight="1" thickBot="1">
      <c r="B416" s="276" t="s">
        <v>126</v>
      </c>
      <c r="C416" s="277"/>
      <c r="D416" s="277"/>
      <c r="E416" s="278" t="s">
        <v>127</v>
      </c>
      <c r="F416" s="278">
        <f>F417+F422+F424+F427+F419</f>
        <v>1367073.25</v>
      </c>
      <c r="G416" s="604">
        <f>G417+G422+G424+G427+G419</f>
        <v>1331637.1400000001</v>
      </c>
      <c r="H416" s="597">
        <f t="shared" si="10"/>
        <v>0.9740788505663468</v>
      </c>
    </row>
    <row r="417" spans="2:8" ht="19.5" customHeight="1">
      <c r="B417" s="33"/>
      <c r="C417" s="287" t="s">
        <v>254</v>
      </c>
      <c r="D417" s="304"/>
      <c r="E417" s="288" t="s">
        <v>255</v>
      </c>
      <c r="F417" s="343">
        <f>F418</f>
        <v>31900</v>
      </c>
      <c r="G417" s="343">
        <f>G418</f>
        <v>31900</v>
      </c>
      <c r="H417" s="340">
        <f t="shared" si="10"/>
        <v>1</v>
      </c>
    </row>
    <row r="418" spans="2:8" ht="41.25" customHeight="1">
      <c r="B418" s="28"/>
      <c r="C418" s="28"/>
      <c r="D418" s="30" t="s">
        <v>36</v>
      </c>
      <c r="E418" s="158" t="s">
        <v>326</v>
      </c>
      <c r="F418" s="14">
        <v>31900</v>
      </c>
      <c r="G418" s="14">
        <v>31900</v>
      </c>
      <c r="H418" s="15">
        <f t="shared" si="10"/>
        <v>1</v>
      </c>
    </row>
    <row r="419" spans="2:8" ht="19.5" customHeight="1">
      <c r="B419" s="28"/>
      <c r="C419" s="355" t="s">
        <v>463</v>
      </c>
      <c r="D419" s="355"/>
      <c r="E419" s="356" t="s">
        <v>464</v>
      </c>
      <c r="F419" s="271">
        <f>SUM(F420:F421)</f>
        <v>186768</v>
      </c>
      <c r="G419" s="271">
        <f>SUM(G420:G421)</f>
        <v>186767.6</v>
      </c>
      <c r="H419" s="272">
        <f>G419/F419</f>
        <v>0.9999978583054914</v>
      </c>
    </row>
    <row r="420" spans="2:8" ht="22.5" customHeight="1">
      <c r="B420" s="28"/>
      <c r="C420" s="28"/>
      <c r="D420" s="30" t="s">
        <v>276</v>
      </c>
      <c r="E420" s="62" t="s">
        <v>256</v>
      </c>
      <c r="F420" s="14">
        <v>144254</v>
      </c>
      <c r="G420" s="14">
        <v>144254</v>
      </c>
      <c r="H420" s="15">
        <f>G420/F420</f>
        <v>1</v>
      </c>
    </row>
    <row r="421" spans="2:8" ht="38.25">
      <c r="B421" s="28"/>
      <c r="C421" s="28"/>
      <c r="D421" s="685" t="s">
        <v>526</v>
      </c>
      <c r="E421" s="686" t="s">
        <v>527</v>
      </c>
      <c r="F421" s="14">
        <v>42514</v>
      </c>
      <c r="G421" s="14">
        <v>42513.6</v>
      </c>
      <c r="H421" s="15">
        <f>G421/F421</f>
        <v>0.9999905913346192</v>
      </c>
    </row>
    <row r="422" spans="2:8" ht="19.5" customHeight="1">
      <c r="B422" s="33"/>
      <c r="C422" s="287" t="s">
        <v>257</v>
      </c>
      <c r="D422" s="304"/>
      <c r="E422" s="288" t="s">
        <v>258</v>
      </c>
      <c r="F422" s="343">
        <f>F423</f>
        <v>720000</v>
      </c>
      <c r="G422" s="343">
        <f>G423</f>
        <v>720000</v>
      </c>
      <c r="H422" s="340">
        <f t="shared" si="10"/>
        <v>1</v>
      </c>
    </row>
    <row r="423" spans="2:8" ht="18" customHeight="1">
      <c r="B423" s="28"/>
      <c r="C423" s="28"/>
      <c r="D423" s="30">
        <v>2480</v>
      </c>
      <c r="E423" s="13" t="s">
        <v>256</v>
      </c>
      <c r="F423" s="14">
        <v>720000</v>
      </c>
      <c r="G423" s="14">
        <v>720000</v>
      </c>
      <c r="H423" s="15">
        <f t="shared" si="10"/>
        <v>1</v>
      </c>
    </row>
    <row r="424" spans="2:8" ht="18" customHeight="1">
      <c r="B424" s="33"/>
      <c r="C424" s="287" t="s">
        <v>259</v>
      </c>
      <c r="D424" s="287"/>
      <c r="E424" s="288" t="s">
        <v>328</v>
      </c>
      <c r="F424" s="343">
        <f>SUM(F425:F426)</f>
        <v>5488</v>
      </c>
      <c r="G424" s="343">
        <f>SUM(G425:G426)</f>
        <v>4700.08</v>
      </c>
      <c r="H424" s="340">
        <f t="shared" si="10"/>
        <v>0.8564285714285714</v>
      </c>
    </row>
    <row r="425" spans="2:8" ht="18" customHeight="1">
      <c r="B425" s="33"/>
      <c r="C425" s="33"/>
      <c r="D425" s="54" t="s">
        <v>179</v>
      </c>
      <c r="E425" s="13" t="s">
        <v>180</v>
      </c>
      <c r="F425" s="14">
        <v>1500</v>
      </c>
      <c r="G425" s="14">
        <v>712.08</v>
      </c>
      <c r="H425" s="15">
        <f t="shared" si="10"/>
        <v>0.47472000000000003</v>
      </c>
    </row>
    <row r="426" spans="2:8" ht="18" customHeight="1">
      <c r="B426" s="33"/>
      <c r="C426" s="33"/>
      <c r="D426" s="56">
        <v>4480</v>
      </c>
      <c r="E426" s="13" t="s">
        <v>53</v>
      </c>
      <c r="F426" s="14">
        <v>3988</v>
      </c>
      <c r="G426" s="14">
        <v>3988</v>
      </c>
      <c r="H426" s="15">
        <f t="shared" si="10"/>
        <v>1</v>
      </c>
    </row>
    <row r="427" spans="2:8" ht="18" customHeight="1">
      <c r="B427" s="33"/>
      <c r="C427" s="287" t="s">
        <v>128</v>
      </c>
      <c r="D427" s="304"/>
      <c r="E427" s="288" t="s">
        <v>15</v>
      </c>
      <c r="F427" s="343">
        <f>SUM(F428:F435)</f>
        <v>422917.25</v>
      </c>
      <c r="G427" s="343">
        <f>SUM(G428:G435)</f>
        <v>388269.45999999996</v>
      </c>
      <c r="H427" s="340">
        <f t="shared" si="10"/>
        <v>0.9180743041339646</v>
      </c>
    </row>
    <row r="428" spans="2:8" ht="16.5" customHeight="1">
      <c r="B428" s="33"/>
      <c r="C428" s="35"/>
      <c r="D428" s="30">
        <v>4170</v>
      </c>
      <c r="E428" s="13" t="s">
        <v>178</v>
      </c>
      <c r="F428" s="38">
        <v>600</v>
      </c>
      <c r="G428" s="38">
        <v>588</v>
      </c>
      <c r="H428" s="15">
        <f>G428/F428</f>
        <v>0.98</v>
      </c>
    </row>
    <row r="429" spans="2:8" ht="16.5" customHeight="1">
      <c r="B429" s="28"/>
      <c r="C429" s="28"/>
      <c r="D429" s="54" t="s">
        <v>154</v>
      </c>
      <c r="E429" s="13" t="s">
        <v>155</v>
      </c>
      <c r="F429" s="14">
        <v>88504.25</v>
      </c>
      <c r="G429" s="14">
        <v>77330.56</v>
      </c>
      <c r="H429" s="15">
        <f t="shared" si="10"/>
        <v>0.8737496786877466</v>
      </c>
    </row>
    <row r="430" spans="2:8" ht="16.5" customHeight="1">
      <c r="B430" s="28"/>
      <c r="C430" s="28"/>
      <c r="D430" s="54" t="s">
        <v>179</v>
      </c>
      <c r="E430" s="13" t="s">
        <v>180</v>
      </c>
      <c r="F430" s="14">
        <v>90000</v>
      </c>
      <c r="G430" s="14">
        <v>76717.98</v>
      </c>
      <c r="H430" s="15">
        <f t="shared" si="10"/>
        <v>0.8524219999999999</v>
      </c>
    </row>
    <row r="431" spans="2:8" ht="16.5" customHeight="1">
      <c r="B431" s="28"/>
      <c r="C431" s="28"/>
      <c r="D431" s="54" t="s">
        <v>181</v>
      </c>
      <c r="E431" s="13" t="s">
        <v>182</v>
      </c>
      <c r="F431" s="14">
        <v>156569.5</v>
      </c>
      <c r="G431" s="14">
        <v>151879.78</v>
      </c>
      <c r="H431" s="15">
        <f t="shared" si="10"/>
        <v>0.9700470398129903</v>
      </c>
    </row>
    <row r="432" spans="2:8" ht="16.5" customHeight="1">
      <c r="B432" s="28"/>
      <c r="C432" s="28"/>
      <c r="D432" s="54" t="s">
        <v>138</v>
      </c>
      <c r="E432" s="13" t="s">
        <v>139</v>
      </c>
      <c r="F432" s="14">
        <v>68067.5</v>
      </c>
      <c r="G432" s="14">
        <v>62710.02</v>
      </c>
      <c r="H432" s="15">
        <f t="shared" si="10"/>
        <v>0.9212916590149484</v>
      </c>
    </row>
    <row r="433" spans="2:8" ht="16.5" customHeight="1">
      <c r="B433" s="28"/>
      <c r="C433" s="28"/>
      <c r="D433" s="56">
        <v>4360</v>
      </c>
      <c r="E433" s="13" t="s">
        <v>465</v>
      </c>
      <c r="F433" s="14">
        <v>600</v>
      </c>
      <c r="G433" s="14">
        <v>516.6</v>
      </c>
      <c r="H433" s="15">
        <f t="shared" si="10"/>
        <v>0.861</v>
      </c>
    </row>
    <row r="434" spans="2:8" ht="27.75" customHeight="1">
      <c r="B434" s="28"/>
      <c r="C434" s="28"/>
      <c r="D434" s="56">
        <v>4400</v>
      </c>
      <c r="E434" s="37" t="s">
        <v>325</v>
      </c>
      <c r="F434" s="14">
        <v>7600</v>
      </c>
      <c r="G434" s="14">
        <v>7550.52</v>
      </c>
      <c r="H434" s="15">
        <f t="shared" si="10"/>
        <v>0.9934894736842106</v>
      </c>
    </row>
    <row r="435" spans="2:8" ht="18" customHeight="1" thickBot="1">
      <c r="B435" s="651"/>
      <c r="C435" s="25"/>
      <c r="D435" s="608">
        <v>4480</v>
      </c>
      <c r="E435" s="32" t="s">
        <v>53</v>
      </c>
      <c r="F435" s="514">
        <v>10976</v>
      </c>
      <c r="G435" s="514">
        <v>10976</v>
      </c>
      <c r="H435" s="652">
        <f t="shared" si="10"/>
        <v>1</v>
      </c>
    </row>
    <row r="436" spans="2:8" ht="24" customHeight="1" thickBot="1">
      <c r="B436" s="276" t="s">
        <v>260</v>
      </c>
      <c r="C436" s="277"/>
      <c r="D436" s="277"/>
      <c r="E436" s="278" t="s">
        <v>316</v>
      </c>
      <c r="F436" s="278">
        <f>F437+F454</f>
        <v>770745</v>
      </c>
      <c r="G436" s="604">
        <f>G437+G454</f>
        <v>753992.54</v>
      </c>
      <c r="H436" s="597">
        <f t="shared" si="10"/>
        <v>0.9782645881582106</v>
      </c>
    </row>
    <row r="437" spans="2:8" ht="19.5" customHeight="1">
      <c r="B437" s="63"/>
      <c r="C437" s="287" t="s">
        <v>422</v>
      </c>
      <c r="D437" s="371"/>
      <c r="E437" s="288" t="s">
        <v>428</v>
      </c>
      <c r="F437" s="455">
        <f>SUM(F438:F453)</f>
        <v>647200</v>
      </c>
      <c r="G437" s="455">
        <f>SUM(G438:G453)</f>
        <v>630493.53</v>
      </c>
      <c r="H437" s="340">
        <f aca="true" t="shared" si="11" ref="H437:H453">G437/F437</f>
        <v>0.9741865420271941</v>
      </c>
    </row>
    <row r="438" spans="2:8" ht="16.5" customHeight="1">
      <c r="B438" s="63"/>
      <c r="C438" s="287"/>
      <c r="D438" s="54" t="s">
        <v>204</v>
      </c>
      <c r="E438" s="13" t="s">
        <v>175</v>
      </c>
      <c r="F438" s="65">
        <v>1500</v>
      </c>
      <c r="G438" s="65">
        <v>1160</v>
      </c>
      <c r="H438" s="15">
        <f t="shared" si="11"/>
        <v>0.7733333333333333</v>
      </c>
    </row>
    <row r="439" spans="2:8" ht="16.5" customHeight="1">
      <c r="B439" s="64"/>
      <c r="C439" s="64"/>
      <c r="D439" s="54" t="s">
        <v>163</v>
      </c>
      <c r="E439" s="13" t="s">
        <v>164</v>
      </c>
      <c r="F439" s="65">
        <v>311800</v>
      </c>
      <c r="G439" s="65">
        <v>305978.33</v>
      </c>
      <c r="H439" s="15">
        <f t="shared" si="11"/>
        <v>0.9813288325849905</v>
      </c>
    </row>
    <row r="440" spans="2:8" ht="16.5" customHeight="1">
      <c r="B440" s="63"/>
      <c r="C440" s="64"/>
      <c r="D440" s="30">
        <v>4040</v>
      </c>
      <c r="E440" s="13" t="s">
        <v>177</v>
      </c>
      <c r="F440" s="65">
        <v>22200</v>
      </c>
      <c r="G440" s="65">
        <v>22074.74</v>
      </c>
      <c r="H440" s="15">
        <f>G440/F440</f>
        <v>0.9943576576576577</v>
      </c>
    </row>
    <row r="441" spans="2:8" ht="16.5" customHeight="1">
      <c r="B441" s="63"/>
      <c r="C441" s="64"/>
      <c r="D441" s="54" t="s">
        <v>165</v>
      </c>
      <c r="E441" s="13" t="s">
        <v>166</v>
      </c>
      <c r="F441" s="65">
        <v>60750</v>
      </c>
      <c r="G441" s="65">
        <v>59328.03</v>
      </c>
      <c r="H441" s="15">
        <f t="shared" si="11"/>
        <v>0.9765930864197531</v>
      </c>
    </row>
    <row r="442" spans="2:8" ht="16.5" customHeight="1">
      <c r="B442" s="63"/>
      <c r="C442" s="64"/>
      <c r="D442" s="54" t="s">
        <v>167</v>
      </c>
      <c r="E442" s="13" t="s">
        <v>168</v>
      </c>
      <c r="F442" s="65">
        <v>8000</v>
      </c>
      <c r="G442" s="65">
        <v>7621.64</v>
      </c>
      <c r="H442" s="15">
        <f t="shared" si="11"/>
        <v>0.952705</v>
      </c>
    </row>
    <row r="443" spans="2:8" ht="16.5" customHeight="1">
      <c r="B443" s="63"/>
      <c r="C443" s="64"/>
      <c r="D443" s="30">
        <v>4170</v>
      </c>
      <c r="E443" s="13" t="s">
        <v>178</v>
      </c>
      <c r="F443" s="65">
        <v>8000</v>
      </c>
      <c r="G443" s="65">
        <v>7917.01</v>
      </c>
      <c r="H443" s="15">
        <f t="shared" si="11"/>
        <v>0.98962625</v>
      </c>
    </row>
    <row r="444" spans="2:8" ht="16.5" customHeight="1">
      <c r="B444" s="63"/>
      <c r="C444" s="64"/>
      <c r="D444" s="54" t="s">
        <v>154</v>
      </c>
      <c r="E444" s="13" t="s">
        <v>155</v>
      </c>
      <c r="F444" s="65">
        <v>53800</v>
      </c>
      <c r="G444" s="65">
        <v>53630.63</v>
      </c>
      <c r="H444" s="15">
        <f t="shared" si="11"/>
        <v>0.9968518587360594</v>
      </c>
    </row>
    <row r="445" spans="2:8" ht="16.5" customHeight="1">
      <c r="B445" s="63"/>
      <c r="C445" s="64"/>
      <c r="D445" s="54" t="s">
        <v>179</v>
      </c>
      <c r="E445" s="13" t="s">
        <v>180</v>
      </c>
      <c r="F445" s="65">
        <v>95900</v>
      </c>
      <c r="G445" s="65">
        <v>95813.38</v>
      </c>
      <c r="H445" s="15">
        <f t="shared" si="11"/>
        <v>0.9990967674661105</v>
      </c>
    </row>
    <row r="446" spans="2:8" ht="16.5" customHeight="1">
      <c r="B446" s="63"/>
      <c r="C446" s="64"/>
      <c r="D446" s="54" t="s">
        <v>181</v>
      </c>
      <c r="E446" s="13" t="s">
        <v>182</v>
      </c>
      <c r="F446" s="65">
        <v>6000</v>
      </c>
      <c r="G446" s="65">
        <v>1906.5</v>
      </c>
      <c r="H446" s="15">
        <f t="shared" si="11"/>
        <v>0.31775</v>
      </c>
    </row>
    <row r="447" spans="2:8" ht="16.5" customHeight="1">
      <c r="B447" s="63"/>
      <c r="C447" s="64"/>
      <c r="D447" s="30" t="s">
        <v>223</v>
      </c>
      <c r="E447" s="13" t="s">
        <v>224</v>
      </c>
      <c r="F447" s="65">
        <v>250</v>
      </c>
      <c r="G447" s="65">
        <v>100</v>
      </c>
      <c r="H447" s="15">
        <f t="shared" si="11"/>
        <v>0.4</v>
      </c>
    </row>
    <row r="448" spans="2:8" ht="16.5" customHeight="1">
      <c r="B448" s="63"/>
      <c r="C448" s="64"/>
      <c r="D448" s="54" t="s">
        <v>138</v>
      </c>
      <c r="E448" s="13" t="s">
        <v>139</v>
      </c>
      <c r="F448" s="65">
        <v>49600</v>
      </c>
      <c r="G448" s="65">
        <v>49549.86</v>
      </c>
      <c r="H448" s="15">
        <f t="shared" si="11"/>
        <v>0.9989891129032258</v>
      </c>
    </row>
    <row r="449" spans="2:8" ht="16.5" customHeight="1">
      <c r="B449" s="63"/>
      <c r="C449" s="64"/>
      <c r="D449" s="56">
        <v>4360</v>
      </c>
      <c r="E449" s="13" t="s">
        <v>183</v>
      </c>
      <c r="F449" s="65">
        <v>7200</v>
      </c>
      <c r="G449" s="65">
        <v>5085.52</v>
      </c>
      <c r="H449" s="15">
        <f t="shared" si="11"/>
        <v>0.7063222222222223</v>
      </c>
    </row>
    <row r="450" spans="2:8" ht="16.5" customHeight="1">
      <c r="B450" s="64"/>
      <c r="C450" s="64"/>
      <c r="D450" s="54" t="s">
        <v>171</v>
      </c>
      <c r="E450" s="13" t="s">
        <v>172</v>
      </c>
      <c r="F450" s="65">
        <v>5769</v>
      </c>
      <c r="G450" s="65">
        <v>5548.4</v>
      </c>
      <c r="H450" s="15">
        <f t="shared" si="11"/>
        <v>0.961761137112151</v>
      </c>
    </row>
    <row r="451" spans="2:8" ht="16.5" customHeight="1">
      <c r="B451" s="63"/>
      <c r="C451" s="64"/>
      <c r="D451" s="54" t="s">
        <v>145</v>
      </c>
      <c r="E451" s="13" t="s">
        <v>146</v>
      </c>
      <c r="F451" s="65">
        <v>6500</v>
      </c>
      <c r="G451" s="65">
        <v>6248.5</v>
      </c>
      <c r="H451" s="15">
        <f t="shared" si="11"/>
        <v>0.9613076923076923</v>
      </c>
    </row>
    <row r="452" spans="2:8" ht="16.5" customHeight="1">
      <c r="B452" s="63"/>
      <c r="C452" s="64"/>
      <c r="D452" s="54" t="s">
        <v>184</v>
      </c>
      <c r="E452" s="13" t="s">
        <v>185</v>
      </c>
      <c r="F452" s="65">
        <v>7931</v>
      </c>
      <c r="G452" s="65">
        <v>7930.99</v>
      </c>
      <c r="H452" s="15">
        <f t="shared" si="11"/>
        <v>0.9999987391249527</v>
      </c>
    </row>
    <row r="453" spans="2:8" ht="16.5" customHeight="1">
      <c r="B453" s="63"/>
      <c r="C453" s="64"/>
      <c r="D453" s="56">
        <v>4700</v>
      </c>
      <c r="E453" s="13" t="s">
        <v>174</v>
      </c>
      <c r="F453" s="65">
        <v>2000</v>
      </c>
      <c r="G453" s="65">
        <v>600</v>
      </c>
      <c r="H453" s="15">
        <f t="shared" si="11"/>
        <v>0.3</v>
      </c>
    </row>
    <row r="454" spans="2:8" ht="19.5" customHeight="1">
      <c r="B454" s="28"/>
      <c r="C454" s="287" t="s">
        <v>261</v>
      </c>
      <c r="D454" s="371"/>
      <c r="E454" s="288" t="s">
        <v>317</v>
      </c>
      <c r="F454" s="343">
        <f>F455+F456</f>
        <v>123545</v>
      </c>
      <c r="G454" s="343">
        <f>G455+G456</f>
        <v>123499.01</v>
      </c>
      <c r="H454" s="340">
        <f t="shared" si="10"/>
        <v>0.9996277469747865</v>
      </c>
    </row>
    <row r="455" spans="2:8" ht="36">
      <c r="B455" s="28"/>
      <c r="C455" s="28"/>
      <c r="D455" s="30" t="s">
        <v>36</v>
      </c>
      <c r="E455" s="158" t="s">
        <v>326</v>
      </c>
      <c r="F455" s="14">
        <v>120000</v>
      </c>
      <c r="G455" s="14">
        <v>120000</v>
      </c>
      <c r="H455" s="15">
        <f t="shared" si="10"/>
        <v>1</v>
      </c>
    </row>
    <row r="456" spans="2:8" ht="18" customHeight="1">
      <c r="B456" s="28"/>
      <c r="C456" s="28"/>
      <c r="D456" s="54" t="s">
        <v>154</v>
      </c>
      <c r="E456" s="13" t="s">
        <v>155</v>
      </c>
      <c r="F456" s="14">
        <v>3545</v>
      </c>
      <c r="G456" s="14">
        <v>3499.01</v>
      </c>
      <c r="H456" s="15">
        <f t="shared" si="10"/>
        <v>0.9870267983074754</v>
      </c>
    </row>
    <row r="457" spans="2:8" ht="14.25">
      <c r="B457" s="69"/>
      <c r="C457" s="69"/>
      <c r="D457" s="723"/>
      <c r="E457" s="724"/>
      <c r="F457" s="725"/>
      <c r="G457" s="725"/>
      <c r="H457" s="227"/>
    </row>
    <row r="458" spans="2:8" s="73" customFormat="1" ht="15.75" customHeight="1" thickBot="1">
      <c r="B458" s="69"/>
      <c r="C458" s="69"/>
      <c r="D458" s="69"/>
      <c r="E458" s="70"/>
      <c r="F458" s="71"/>
      <c r="G458" s="71"/>
      <c r="H458" s="72"/>
    </row>
    <row r="459" spans="2:8" ht="25.5" customHeight="1" thickBot="1">
      <c r="B459" s="41"/>
      <c r="C459" s="41"/>
      <c r="D459" s="42"/>
      <c r="E459" s="362" t="s">
        <v>262</v>
      </c>
      <c r="F459" s="363">
        <f>F5+F22+F36+F42+F45+F84+F111+F130+F135+F138+F141+F277+F292+F361+F371+F383+F416+F436</f>
        <v>28163532.98</v>
      </c>
      <c r="G459" s="363">
        <f>G5+G22+G36+G42+G45+G84+G111+G130+G135+G138+G141+G277+G292+G361+G371+G383+G416+G436</f>
        <v>27165731.380000003</v>
      </c>
      <c r="H459" s="364">
        <f aca="true" t="shared" si="12" ref="H459:H466">G459/F459</f>
        <v>0.9645711494822551</v>
      </c>
    </row>
    <row r="460" spans="2:8" ht="22.5" customHeight="1">
      <c r="B460" s="43"/>
      <c r="C460" s="43"/>
      <c r="D460" s="74"/>
      <c r="E460" s="372" t="s">
        <v>263</v>
      </c>
      <c r="F460" s="373">
        <f>F459-F464</f>
        <v>23571874.98</v>
      </c>
      <c r="G460" s="373">
        <f>G459-G464</f>
        <v>22622000.540000003</v>
      </c>
      <c r="H460" s="374">
        <f t="shared" si="12"/>
        <v>0.9597030596502851</v>
      </c>
    </row>
    <row r="461" spans="2:8" ht="22.5" customHeight="1">
      <c r="B461" s="43"/>
      <c r="C461" s="43"/>
      <c r="D461" s="74"/>
      <c r="E461" s="372" t="s">
        <v>264</v>
      </c>
      <c r="F461" s="373">
        <f>F16+F17+F29+F47+F48+F49+F59+F60+F61+F62+F63+F89+F90+F91+F97+F98+F99+F105+F106+F107+F144+F145+F146+F147+F148+F164+F165+F166+F167+F168+F180+F181+F182+F183+F184+F201+F202+F203+F204+F205+F219+F220+F221+F222+F223+F233+F234+F235+F236+F237+F250+F251+F252+F257+F258+F259+F260+F263+F264+F265+F266+F267+F283+F302+F303+F304+F309+F310+F311+F312+F328+F337+F338+F339+F340+F341+F354+F355+F363+F364+F365+F366+F374+F375+F376+F377+F387+F388+F389+F390+F400+F428+F439+F440+F441+F442+F443</f>
        <v>10762339.76</v>
      </c>
      <c r="G461" s="373">
        <f>G16+G17+G29+G47+G48+G49+G59+G60+G61+G62+G63+G89+G90+G91+G97+G98+G99+G105+G106+G107+G144+G145+G146+G147+G148+G164+G165+G166+G167+G168+G180+G181+G182+G183+G184+G201+G202+G203+G204+G205+G219+G220+G221+G222+G223+G233+G234+G235+G236+G237+G250+G251+G252+G257+G258+G259+G260+G263+G264+G265+G266+G267+G283+G302+G303+G304+G309+G310+G311+G312+G328+G337+G338+G339+G340+G341+G354+G355+G363+G364+G365+G366+G374+G375+G376+G377+G387+G388+G389+G390+G400+G428+G439+G440+G441+G442+G443</f>
        <v>10551498.12</v>
      </c>
      <c r="H461" s="374">
        <f t="shared" si="12"/>
        <v>0.980409312036066</v>
      </c>
    </row>
    <row r="462" spans="2:8" ht="22.5" customHeight="1">
      <c r="B462" s="43"/>
      <c r="C462" s="43"/>
      <c r="D462" s="74"/>
      <c r="E462" s="372" t="s">
        <v>341</v>
      </c>
      <c r="F462" s="373">
        <f>F26+F27+F115+F124+F281+F291+F370+F385+F398+F418+F420+F421+F423++F455</f>
        <v>1646732</v>
      </c>
      <c r="G462" s="373">
        <f>G26+G27+G115+G124+G281+G291+G370+G385+G398+G418+G420+G421+G423++G455</f>
        <v>1643447.58</v>
      </c>
      <c r="H462" s="374">
        <f t="shared" si="12"/>
        <v>0.9980054920897876</v>
      </c>
    </row>
    <row r="463" spans="2:8" ht="22.5" customHeight="1">
      <c r="B463" s="43"/>
      <c r="C463" s="43"/>
      <c r="D463" s="74"/>
      <c r="E463" s="372" t="s">
        <v>342</v>
      </c>
      <c r="F463" s="373">
        <f>F137</f>
        <v>236000</v>
      </c>
      <c r="G463" s="373">
        <f>G137</f>
        <v>227891.15</v>
      </c>
      <c r="H463" s="374">
        <f t="shared" si="12"/>
        <v>0.9656404661016948</v>
      </c>
    </row>
    <row r="464" spans="2:8" ht="22.5" customHeight="1">
      <c r="B464" s="43"/>
      <c r="C464" s="43"/>
      <c r="D464" s="74"/>
      <c r="E464" s="372" t="s">
        <v>396</v>
      </c>
      <c r="F464" s="373">
        <f>F11+F27+F35+F78+F123+F124+F161+F197+F198+F246+F385+F398+F413+F421</f>
        <v>4591658</v>
      </c>
      <c r="G464" s="373">
        <f>G11+G27+G35+G78+G123+G124+G161+G197+G198+G246+G385+G398+G413+G421</f>
        <v>4543730.84</v>
      </c>
      <c r="H464" s="374">
        <f t="shared" si="12"/>
        <v>0.9895621233114487</v>
      </c>
    </row>
    <row r="465" spans="2:8" ht="47.25">
      <c r="B465" s="43"/>
      <c r="C465" s="43"/>
      <c r="D465" s="74"/>
      <c r="E465" s="659" t="s">
        <v>541</v>
      </c>
      <c r="F465" s="373">
        <f>F26</f>
        <v>221000</v>
      </c>
      <c r="G465" s="373">
        <f>G26</f>
        <v>219124</v>
      </c>
      <c r="H465" s="374">
        <f t="shared" si="12"/>
        <v>0.9915113122171946</v>
      </c>
    </row>
    <row r="466" spans="2:8" ht="54" customHeight="1">
      <c r="B466" s="43"/>
      <c r="C466" s="43"/>
      <c r="D466" s="74"/>
      <c r="E466" s="659" t="s">
        <v>497</v>
      </c>
      <c r="F466" s="443">
        <f>F27</f>
        <v>205000</v>
      </c>
      <c r="G466" s="443">
        <f>G27</f>
        <v>204111</v>
      </c>
      <c r="H466" s="374">
        <f t="shared" si="12"/>
        <v>0.9956634146341463</v>
      </c>
    </row>
    <row r="467" spans="2:8" ht="18">
      <c r="B467" s="43"/>
      <c r="C467" s="43"/>
      <c r="D467" s="74"/>
      <c r="F467" s="75"/>
      <c r="G467" s="75"/>
      <c r="H467" s="76"/>
    </row>
  </sheetData>
  <sheetProtection/>
  <printOptions/>
  <pageMargins left="0.1968503937007874" right="0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88"/>
  <sheetViews>
    <sheetView zoomScalePageLayoutView="0" workbookViewId="0" topLeftCell="A1">
      <selection activeCell="A151" sqref="A151:IV152"/>
    </sheetView>
  </sheetViews>
  <sheetFormatPr defaultColWidth="8.796875" defaultRowHeight="14.25"/>
  <cols>
    <col min="1" max="1" width="6.5" style="0" customWidth="1"/>
    <col min="2" max="2" width="4.3984375" style="0" customWidth="1"/>
    <col min="3" max="3" width="16.09765625" style="0" customWidth="1"/>
    <col min="4" max="5" width="12.09765625" style="0" bestFit="1" customWidth="1"/>
    <col min="6" max="6" width="7.3984375" style="0" customWidth="1"/>
    <col min="7" max="7" width="12.09765625" style="0" bestFit="1" customWidth="1"/>
    <col min="8" max="8" width="11.8984375" style="0" customWidth="1"/>
    <col min="9" max="9" width="7.19921875" style="0" customWidth="1"/>
    <col min="10" max="10" width="1.4921875" style="0" customWidth="1"/>
  </cols>
  <sheetData>
    <row r="3" spans="1:9" ht="15.75">
      <c r="A3" s="77"/>
      <c r="H3" s="3" t="s">
        <v>265</v>
      </c>
      <c r="I3" s="3"/>
    </row>
    <row r="8" spans="2:9" ht="15" customHeight="1">
      <c r="B8" s="78"/>
      <c r="C8" s="743" t="s">
        <v>311</v>
      </c>
      <c r="D8" s="743"/>
      <c r="E8" s="743"/>
      <c r="F8" s="743"/>
      <c r="G8" s="743"/>
      <c r="H8" s="743"/>
      <c r="I8" s="78"/>
    </row>
    <row r="9" spans="2:9" ht="7.5" customHeight="1">
      <c r="B9" s="79"/>
      <c r="C9" s="79"/>
      <c r="D9" s="79"/>
      <c r="E9" s="79"/>
      <c r="F9" s="79"/>
      <c r="G9" s="79"/>
      <c r="H9" s="79"/>
      <c r="I9" s="79"/>
    </row>
    <row r="10" spans="3:9" ht="7.5" customHeight="1">
      <c r="C10" s="80"/>
      <c r="D10" s="80"/>
      <c r="E10" s="80"/>
      <c r="F10" s="80"/>
      <c r="G10" s="80"/>
      <c r="H10" s="80"/>
      <c r="I10" s="80"/>
    </row>
    <row r="11" spans="3:8" ht="15">
      <c r="C11" s="744" t="s">
        <v>500</v>
      </c>
      <c r="D11" s="744"/>
      <c r="E11" s="744"/>
      <c r="F11" s="744"/>
      <c r="G11" s="744"/>
      <c r="H11" s="744"/>
    </row>
    <row r="14" spans="2:9" ht="18.75" customHeight="1">
      <c r="B14" s="81"/>
      <c r="C14" s="81"/>
      <c r="D14" s="175" t="s">
        <v>5</v>
      </c>
      <c r="E14" s="175" t="s">
        <v>6</v>
      </c>
      <c r="F14" s="175" t="s">
        <v>266</v>
      </c>
      <c r="G14" s="176" t="s">
        <v>5</v>
      </c>
      <c r="H14" s="176" t="s">
        <v>6</v>
      </c>
      <c r="I14" s="176" t="s">
        <v>266</v>
      </c>
    </row>
    <row r="15" spans="2:10" ht="43.5" customHeight="1">
      <c r="B15" s="83" t="s">
        <v>267</v>
      </c>
      <c r="C15" s="83" t="s">
        <v>448</v>
      </c>
      <c r="D15" s="745" t="s">
        <v>268</v>
      </c>
      <c r="E15" s="746"/>
      <c r="F15" s="747"/>
      <c r="G15" s="745" t="s">
        <v>269</v>
      </c>
      <c r="H15" s="746"/>
      <c r="I15" s="747"/>
      <c r="J15" s="84"/>
    </row>
    <row r="16" spans="2:9" ht="58.5" customHeight="1">
      <c r="B16" s="82"/>
      <c r="C16" s="375" t="s">
        <v>312</v>
      </c>
      <c r="D16" s="432">
        <f>D17+D18+D19</f>
        <v>4000000</v>
      </c>
      <c r="E16" s="432">
        <f>E17+E18+E19</f>
        <v>4369262.02</v>
      </c>
      <c r="F16" s="376">
        <f>E16/D16</f>
        <v>1.092315505</v>
      </c>
      <c r="G16" s="433">
        <f>G20+G21</f>
        <v>3153868</v>
      </c>
      <c r="H16" s="433">
        <f>H20+H21</f>
        <v>3153868.16</v>
      </c>
      <c r="I16" s="376">
        <f>H16/G16</f>
        <v>1.000000050731356</v>
      </c>
    </row>
    <row r="17" spans="2:9" ht="114.75">
      <c r="B17" s="86">
        <v>903</v>
      </c>
      <c r="C17" s="87" t="s">
        <v>270</v>
      </c>
      <c r="D17" s="430"/>
      <c r="E17" s="430"/>
      <c r="F17" s="90"/>
      <c r="G17" s="88"/>
      <c r="H17" s="88"/>
      <c r="I17" s="88"/>
    </row>
    <row r="18" spans="2:9" ht="38.25">
      <c r="B18" s="86">
        <v>950</v>
      </c>
      <c r="C18" s="87" t="s">
        <v>415</v>
      </c>
      <c r="D18" s="201">
        <v>0</v>
      </c>
      <c r="E18" s="201">
        <v>369262.02</v>
      </c>
      <c r="F18" s="90">
        <v>0</v>
      </c>
      <c r="G18" s="88"/>
      <c r="H18" s="88"/>
      <c r="I18" s="88"/>
    </row>
    <row r="19" spans="2:9" ht="51">
      <c r="B19" s="89">
        <v>952</v>
      </c>
      <c r="C19" s="87" t="s">
        <v>271</v>
      </c>
      <c r="D19" s="431">
        <v>4000000</v>
      </c>
      <c r="E19" s="201">
        <v>4000000</v>
      </c>
      <c r="F19" s="90">
        <f>E19/D19</f>
        <v>1</v>
      </c>
      <c r="G19" s="88"/>
      <c r="H19" s="88"/>
      <c r="I19" s="88"/>
    </row>
    <row r="20" spans="2:9" ht="38.25">
      <c r="B20" s="89">
        <v>992</v>
      </c>
      <c r="C20" s="87" t="s">
        <v>313</v>
      </c>
      <c r="D20" s="89"/>
      <c r="E20" s="89"/>
      <c r="F20" s="89"/>
      <c r="G20" s="229">
        <v>3153868</v>
      </c>
      <c r="H20" s="229">
        <v>3153868.16</v>
      </c>
      <c r="I20" s="90">
        <f>H20/G20</f>
        <v>1.000000050731356</v>
      </c>
    </row>
    <row r="21" spans="2:9" ht="102">
      <c r="B21" s="89">
        <v>963</v>
      </c>
      <c r="C21" s="87" t="s">
        <v>315</v>
      </c>
      <c r="D21" s="85"/>
      <c r="E21" s="85"/>
      <c r="F21" s="85"/>
      <c r="G21" s="88"/>
      <c r="H21" s="88"/>
      <c r="I21" s="90"/>
    </row>
    <row r="22" ht="15.75" customHeight="1">
      <c r="C22" s="81"/>
    </row>
    <row r="30" ht="15">
      <c r="C30" s="170"/>
    </row>
    <row r="81" ht="15.75" customHeight="1">
      <c r="C81" s="81"/>
    </row>
    <row r="85" ht="14.25">
      <c r="C85" s="165"/>
    </row>
    <row r="86" ht="14.25">
      <c r="C86" s="163"/>
    </row>
    <row r="87" ht="14.25">
      <c r="C87" s="165"/>
    </row>
    <row r="88" ht="15.75" customHeight="1">
      <c r="C88" s="166"/>
    </row>
    <row r="96" spans="1:6" ht="14.25">
      <c r="A96" s="165"/>
      <c r="B96" s="165"/>
      <c r="C96" s="165"/>
      <c r="D96" s="165"/>
      <c r="E96" s="165"/>
      <c r="F96" s="165"/>
    </row>
    <row r="127" ht="14.25">
      <c r="F127" s="77"/>
    </row>
    <row r="226" ht="14.25">
      <c r="C226" s="162"/>
    </row>
    <row r="310" ht="14.25">
      <c r="C310" s="165"/>
    </row>
    <row r="311" ht="14.25">
      <c r="C311" s="165"/>
    </row>
    <row r="312" ht="14.25">
      <c r="C312" s="165"/>
    </row>
    <row r="313" ht="14.25">
      <c r="C313" s="167"/>
    </row>
    <row r="314" ht="14.25">
      <c r="C314" s="167"/>
    </row>
    <row r="315" ht="14.25">
      <c r="C315" s="165"/>
    </row>
    <row r="328" ht="14.25">
      <c r="C328" s="168"/>
    </row>
    <row r="354" spans="3:5" ht="15.75">
      <c r="C354" s="91"/>
      <c r="D354" s="92"/>
      <c r="E354" s="92"/>
    </row>
    <row r="355" spans="4:5" ht="14.25">
      <c r="D355" s="77"/>
      <c r="E355" s="77"/>
    </row>
    <row r="356" spans="4:5" ht="14.25">
      <c r="D356" s="77"/>
      <c r="E356" s="77"/>
    </row>
    <row r="369" ht="14.25">
      <c r="C369" s="169"/>
    </row>
    <row r="385" ht="15.75">
      <c r="C385" s="183"/>
    </row>
    <row r="388" ht="15">
      <c r="C388" s="185"/>
    </row>
  </sheetData>
  <sheetProtection/>
  <mergeCells count="4">
    <mergeCell ref="C8:H8"/>
    <mergeCell ref="C11:H11"/>
    <mergeCell ref="D15:F15"/>
    <mergeCell ref="G15:I15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74"/>
  <sheetViews>
    <sheetView zoomScalePageLayoutView="0" workbookViewId="0" topLeftCell="A37">
      <selection activeCell="A151" sqref="A151:IV152"/>
    </sheetView>
  </sheetViews>
  <sheetFormatPr defaultColWidth="8.796875" defaultRowHeight="14.25"/>
  <cols>
    <col min="1" max="1" width="7.59765625" style="4" customWidth="1"/>
    <col min="2" max="2" width="5.3984375" style="1" customWidth="1"/>
    <col min="3" max="3" width="6.09765625" style="1" customWidth="1"/>
    <col min="4" max="4" width="6.69921875" style="1" customWidth="1"/>
    <col min="5" max="5" width="53" style="1" customWidth="1"/>
    <col min="6" max="7" width="17" style="1" customWidth="1"/>
    <col min="8" max="8" width="9.19921875" style="1" customWidth="1"/>
    <col min="9" max="9" width="0.6953125" style="4" customWidth="1"/>
    <col min="10" max="16384" width="9" style="4" customWidth="1"/>
  </cols>
  <sheetData>
    <row r="2" spans="2:7" ht="15.75">
      <c r="B2" s="2"/>
      <c r="G2" s="3" t="s">
        <v>272</v>
      </c>
    </row>
    <row r="3" spans="2:7" ht="15.75">
      <c r="B3" s="2"/>
      <c r="C3" s="2"/>
      <c r="G3" s="3"/>
    </row>
    <row r="4" spans="3:7" ht="27.75" customHeight="1">
      <c r="C4" s="748" t="s">
        <v>501</v>
      </c>
      <c r="D4" s="748"/>
      <c r="E4" s="748"/>
      <c r="F4" s="748"/>
      <c r="G4" s="748"/>
    </row>
    <row r="5" spans="2:8" ht="25.5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6" t="s">
        <v>5</v>
      </c>
      <c r="G5" s="6" t="s">
        <v>6</v>
      </c>
      <c r="H5" s="94" t="s">
        <v>7</v>
      </c>
    </row>
    <row r="6" spans="2:8" ht="22.5" customHeight="1" thickBot="1">
      <c r="B6" s="276" t="s">
        <v>8</v>
      </c>
      <c r="C6" s="277"/>
      <c r="D6" s="277"/>
      <c r="E6" s="278" t="s">
        <v>9</v>
      </c>
      <c r="F6" s="279">
        <f>F7</f>
        <v>351500</v>
      </c>
      <c r="G6" s="279">
        <f>G7</f>
        <v>328037.77</v>
      </c>
      <c r="H6" s="280">
        <f aca="true" t="shared" si="0" ref="H6:H37">G6/F6</f>
        <v>0.9332511237553344</v>
      </c>
    </row>
    <row r="7" spans="2:8" ht="18.75" customHeight="1">
      <c r="B7" s="33"/>
      <c r="C7" s="287" t="s">
        <v>10</v>
      </c>
      <c r="D7" s="287"/>
      <c r="E7" s="288" t="s">
        <v>11</v>
      </c>
      <c r="F7" s="289">
        <f>SUM(F8:F13)</f>
        <v>351500</v>
      </c>
      <c r="G7" s="289">
        <f>SUM(G8:G13)</f>
        <v>328037.77</v>
      </c>
      <c r="H7" s="290">
        <f t="shared" si="0"/>
        <v>0.9332511237553344</v>
      </c>
    </row>
    <row r="8" spans="2:8" ht="18.75" customHeight="1">
      <c r="B8" s="33"/>
      <c r="C8" s="95"/>
      <c r="D8" s="27" t="s">
        <v>140</v>
      </c>
      <c r="E8" s="192" t="s">
        <v>466</v>
      </c>
      <c r="F8" s="96">
        <v>81000</v>
      </c>
      <c r="G8" s="164">
        <v>80870</v>
      </c>
      <c r="H8" s="97">
        <f t="shared" si="0"/>
        <v>0.9983950617283951</v>
      </c>
    </row>
    <row r="9" spans="2:8" ht="18.75" customHeight="1">
      <c r="B9" s="33"/>
      <c r="C9" s="95"/>
      <c r="D9" s="30" t="s">
        <v>140</v>
      </c>
      <c r="E9" s="192" t="s">
        <v>467</v>
      </c>
      <c r="F9" s="98">
        <v>161000</v>
      </c>
      <c r="G9" s="171">
        <v>161353.16</v>
      </c>
      <c r="H9" s="99">
        <f t="shared" si="0"/>
        <v>1.0021935403726707</v>
      </c>
    </row>
    <row r="10" spans="2:8" ht="18.75" customHeight="1">
      <c r="B10" s="33"/>
      <c r="C10" s="95"/>
      <c r="D10" s="30" t="s">
        <v>140</v>
      </c>
      <c r="E10" s="192" t="s">
        <v>468</v>
      </c>
      <c r="F10" s="98">
        <v>79000</v>
      </c>
      <c r="G10" s="171">
        <v>62550.47</v>
      </c>
      <c r="H10" s="99">
        <f>G10/F10</f>
        <v>0.7917781012658228</v>
      </c>
    </row>
    <row r="11" spans="2:8" ht="18.75" customHeight="1">
      <c r="B11" s="33"/>
      <c r="C11" s="95"/>
      <c r="D11" s="30" t="s">
        <v>140</v>
      </c>
      <c r="E11" s="192" t="s">
        <v>405</v>
      </c>
      <c r="F11" s="98">
        <v>9000</v>
      </c>
      <c r="G11" s="171">
        <v>2600.14</v>
      </c>
      <c r="H11" s="99">
        <f t="shared" si="0"/>
        <v>0.2889044444444444</v>
      </c>
    </row>
    <row r="12" spans="2:8" ht="26.25" customHeight="1">
      <c r="B12" s="33"/>
      <c r="C12" s="95"/>
      <c r="D12" s="30" t="s">
        <v>140</v>
      </c>
      <c r="E12" s="192" t="s">
        <v>533</v>
      </c>
      <c r="F12" s="98">
        <v>11000</v>
      </c>
      <c r="G12" s="171">
        <v>10455</v>
      </c>
      <c r="H12" s="99">
        <f t="shared" si="0"/>
        <v>0.9504545454545454</v>
      </c>
    </row>
    <row r="13" spans="2:8" ht="18.75" customHeight="1" thickBot="1">
      <c r="B13" s="100"/>
      <c r="C13" s="234"/>
      <c r="D13" s="27" t="s">
        <v>140</v>
      </c>
      <c r="E13" s="711" t="s">
        <v>534</v>
      </c>
      <c r="F13" s="712">
        <v>10500</v>
      </c>
      <c r="G13" s="713">
        <v>10209</v>
      </c>
      <c r="H13" s="99">
        <f t="shared" si="0"/>
        <v>0.9722857142857143</v>
      </c>
    </row>
    <row r="14" spans="2:8" ht="22.5" customHeight="1" thickBot="1">
      <c r="B14" s="276" t="s">
        <v>147</v>
      </c>
      <c r="C14" s="277"/>
      <c r="D14" s="277"/>
      <c r="E14" s="278" t="s">
        <v>148</v>
      </c>
      <c r="F14" s="602">
        <f>F15+F17</f>
        <v>360520</v>
      </c>
      <c r="G14" s="595">
        <f>+G15+G17</f>
        <v>353978.73</v>
      </c>
      <c r="H14" s="603">
        <f t="shared" si="0"/>
        <v>0.9818560135360035</v>
      </c>
    </row>
    <row r="15" spans="2:8" ht="18.75" customHeight="1">
      <c r="B15" s="447"/>
      <c r="C15" s="287" t="s">
        <v>434</v>
      </c>
      <c r="D15" s="419"/>
      <c r="E15" s="288" t="s">
        <v>151</v>
      </c>
      <c r="F15" s="470">
        <f>F16</f>
        <v>205000</v>
      </c>
      <c r="G15" s="470">
        <f>G16</f>
        <v>204111</v>
      </c>
      <c r="H15" s="291">
        <f t="shared" si="0"/>
        <v>0.9956634146341463</v>
      </c>
    </row>
    <row r="16" spans="2:8" ht="28.5" customHeight="1">
      <c r="B16" s="447"/>
      <c r="C16" s="447"/>
      <c r="D16" s="464">
        <v>6300</v>
      </c>
      <c r="E16" s="192" t="s">
        <v>469</v>
      </c>
      <c r="F16" s="274">
        <v>205000</v>
      </c>
      <c r="G16" s="274">
        <v>204111</v>
      </c>
      <c r="H16" s="101">
        <f t="shared" si="0"/>
        <v>0.9956634146341463</v>
      </c>
    </row>
    <row r="17" spans="2:8" ht="18.75" customHeight="1">
      <c r="B17" s="33"/>
      <c r="C17" s="287" t="s">
        <v>152</v>
      </c>
      <c r="D17" s="287"/>
      <c r="E17" s="288" t="s">
        <v>153</v>
      </c>
      <c r="F17" s="289">
        <f>SUM(F18:F21)</f>
        <v>155520</v>
      </c>
      <c r="G17" s="289">
        <f>SUM(G18:G21)</f>
        <v>149867.72999999998</v>
      </c>
      <c r="H17" s="291">
        <f t="shared" si="0"/>
        <v>0.9636556712962961</v>
      </c>
    </row>
    <row r="18" spans="2:8" ht="18.75" customHeight="1">
      <c r="B18" s="28"/>
      <c r="C18" s="28"/>
      <c r="D18" s="30" t="s">
        <v>140</v>
      </c>
      <c r="E18" s="192" t="s">
        <v>405</v>
      </c>
      <c r="F18" s="103">
        <v>5000</v>
      </c>
      <c r="G18" s="106">
        <v>471.73</v>
      </c>
      <c r="H18" s="101">
        <f t="shared" si="0"/>
        <v>0.094346</v>
      </c>
    </row>
    <row r="19" spans="2:8" ht="18.75" customHeight="1">
      <c r="B19" s="28"/>
      <c r="C19" s="28"/>
      <c r="D19" s="30" t="s">
        <v>140</v>
      </c>
      <c r="E19" s="192" t="s">
        <v>470</v>
      </c>
      <c r="F19" s="103">
        <v>6520</v>
      </c>
      <c r="G19" s="106">
        <v>6500</v>
      </c>
      <c r="H19" s="101">
        <f t="shared" si="0"/>
        <v>0.9969325153374233</v>
      </c>
    </row>
    <row r="20" spans="2:8" ht="18.75" customHeight="1">
      <c r="B20" s="25"/>
      <c r="C20" s="4"/>
      <c r="D20" s="27" t="s">
        <v>140</v>
      </c>
      <c r="E20" s="711" t="s">
        <v>471</v>
      </c>
      <c r="F20" s="714">
        <v>94000</v>
      </c>
      <c r="G20" s="714">
        <v>93696</v>
      </c>
      <c r="H20" s="273">
        <f t="shared" si="0"/>
        <v>0.9967659574468085</v>
      </c>
    </row>
    <row r="21" spans="2:8" ht="26.25" customHeight="1" thickBot="1">
      <c r="B21" s="25"/>
      <c r="C21" s="715"/>
      <c r="D21" s="27" t="s">
        <v>140</v>
      </c>
      <c r="E21" s="711" t="s">
        <v>535</v>
      </c>
      <c r="F21" s="714">
        <v>50000</v>
      </c>
      <c r="G21" s="714">
        <v>49200</v>
      </c>
      <c r="H21" s="273">
        <f t="shared" si="0"/>
        <v>0.984</v>
      </c>
    </row>
    <row r="22" spans="2:8" ht="22.5" customHeight="1" thickBot="1">
      <c r="B22" s="276" t="s">
        <v>31</v>
      </c>
      <c r="C22" s="277"/>
      <c r="D22" s="277"/>
      <c r="E22" s="278" t="s">
        <v>32</v>
      </c>
      <c r="F22" s="602">
        <f>F23</f>
        <v>20000</v>
      </c>
      <c r="G22" s="606">
        <f>G23</f>
        <v>16485.67</v>
      </c>
      <c r="H22" s="603">
        <f t="shared" si="0"/>
        <v>0.8242835</v>
      </c>
    </row>
    <row r="23" spans="2:8" ht="18.75" customHeight="1">
      <c r="B23" s="33"/>
      <c r="C23" s="287" t="s">
        <v>38</v>
      </c>
      <c r="D23" s="287"/>
      <c r="E23" s="288" t="s">
        <v>39</v>
      </c>
      <c r="F23" s="289">
        <f>SUM(F24:F24)</f>
        <v>20000</v>
      </c>
      <c r="G23" s="289">
        <f>SUM(G24:G24)</f>
        <v>16485.67</v>
      </c>
      <c r="H23" s="291">
        <f t="shared" si="0"/>
        <v>0.8242835</v>
      </c>
    </row>
    <row r="24" spans="2:8" ht="18.75" customHeight="1" thickBot="1">
      <c r="B24" s="100"/>
      <c r="C24" s="465"/>
      <c r="D24" s="27" t="s">
        <v>187</v>
      </c>
      <c r="E24" s="192" t="s">
        <v>406</v>
      </c>
      <c r="F24" s="174">
        <v>20000</v>
      </c>
      <c r="G24" s="174">
        <v>16485.67</v>
      </c>
      <c r="H24" s="97">
        <f t="shared" si="0"/>
        <v>0.8242835</v>
      </c>
    </row>
    <row r="25" spans="2:8" ht="22.5" customHeight="1" thickBot="1">
      <c r="B25" s="276" t="s">
        <v>193</v>
      </c>
      <c r="C25" s="277"/>
      <c r="D25" s="277"/>
      <c r="E25" s="278" t="s">
        <v>194</v>
      </c>
      <c r="F25" s="282">
        <f>F26</f>
        <v>46419</v>
      </c>
      <c r="G25" s="282">
        <f>G26</f>
        <v>45804</v>
      </c>
      <c r="H25" s="280">
        <f>G25/F25</f>
        <v>0.9867511148452143</v>
      </c>
    </row>
    <row r="26" spans="2:8" ht="18.75" customHeight="1">
      <c r="B26" s="100"/>
      <c r="C26" s="298">
        <v>75412</v>
      </c>
      <c r="D26" s="293"/>
      <c r="E26" s="296" t="s">
        <v>273</v>
      </c>
      <c r="F26" s="466">
        <f>SUM(F27:F28)</f>
        <v>46419</v>
      </c>
      <c r="G26" s="466">
        <f>SUM(G27:G28)</f>
        <v>45804</v>
      </c>
      <c r="H26" s="297">
        <f>G26/F26</f>
        <v>0.9867511148452143</v>
      </c>
    </row>
    <row r="27" spans="2:8" ht="18.75" customHeight="1">
      <c r="B27" s="100"/>
      <c r="C27" s="173"/>
      <c r="D27" s="716">
        <v>6050</v>
      </c>
      <c r="E27" s="711" t="s">
        <v>472</v>
      </c>
      <c r="F27" s="247">
        <v>10455</v>
      </c>
      <c r="G27" s="248">
        <v>9840</v>
      </c>
      <c r="H27" s="101">
        <f t="shared" si="0"/>
        <v>0.9411764705882353</v>
      </c>
    </row>
    <row r="28" spans="2:8" ht="18.75" customHeight="1" thickBot="1">
      <c r="B28" s="100"/>
      <c r="C28" s="173"/>
      <c r="D28" s="716">
        <v>6230</v>
      </c>
      <c r="E28" s="711" t="s">
        <v>539</v>
      </c>
      <c r="F28" s="247">
        <v>35964</v>
      </c>
      <c r="G28" s="248">
        <v>35964</v>
      </c>
      <c r="H28" s="99">
        <f t="shared" si="0"/>
        <v>1</v>
      </c>
    </row>
    <row r="29" spans="2:8" ht="22.5" customHeight="1" thickBot="1">
      <c r="B29" s="283" t="s">
        <v>91</v>
      </c>
      <c r="C29" s="284"/>
      <c r="D29" s="284"/>
      <c r="E29" s="285" t="s">
        <v>92</v>
      </c>
      <c r="F29" s="282">
        <f>F30+F32+F35</f>
        <v>3619177</v>
      </c>
      <c r="G29" s="282">
        <f>G30+G32+G35</f>
        <v>3616727.86</v>
      </c>
      <c r="H29" s="280">
        <f t="shared" si="0"/>
        <v>0.9993232881398174</v>
      </c>
    </row>
    <row r="30" spans="2:8" ht="22.5" customHeight="1">
      <c r="B30" s="719"/>
      <c r="C30" s="720">
        <v>80101</v>
      </c>
      <c r="D30" s="295"/>
      <c r="E30" s="301" t="s">
        <v>94</v>
      </c>
      <c r="F30" s="721">
        <f>F31</f>
        <v>3700</v>
      </c>
      <c r="G30" s="721">
        <f>G31</f>
        <v>3665.4</v>
      </c>
      <c r="H30" s="297">
        <f>G30/F30</f>
        <v>0.9906486486486487</v>
      </c>
    </row>
    <row r="31" spans="2:8" ht="18.75" customHeight="1">
      <c r="B31" s="717"/>
      <c r="C31" s="718"/>
      <c r="D31" s="27" t="s">
        <v>187</v>
      </c>
      <c r="E31" s="62" t="s">
        <v>536</v>
      </c>
      <c r="F31" s="467">
        <v>3700</v>
      </c>
      <c r="G31" s="468">
        <v>3665.4</v>
      </c>
      <c r="H31" s="99">
        <f t="shared" si="0"/>
        <v>0.9906486486486487</v>
      </c>
    </row>
    <row r="32" spans="2:8" ht="18.75" customHeight="1">
      <c r="B32" s="33"/>
      <c r="C32" s="298">
        <v>80104</v>
      </c>
      <c r="D32" s="293"/>
      <c r="E32" s="288" t="s">
        <v>437</v>
      </c>
      <c r="F32" s="469">
        <f>F33+F34</f>
        <v>3598761</v>
      </c>
      <c r="G32" s="469">
        <f>G33+G34</f>
        <v>3596346.76</v>
      </c>
      <c r="H32" s="297">
        <f>G32/F32</f>
        <v>0.9993291468924999</v>
      </c>
    </row>
    <row r="33" spans="2:8" ht="18.75" customHeight="1">
      <c r="B33" s="33"/>
      <c r="C33" s="35"/>
      <c r="D33" s="27" t="s">
        <v>140</v>
      </c>
      <c r="E33" s="192" t="s">
        <v>438</v>
      </c>
      <c r="F33" s="467">
        <v>3450036</v>
      </c>
      <c r="G33" s="468">
        <v>3448721.88</v>
      </c>
      <c r="H33" s="101">
        <f t="shared" si="0"/>
        <v>0.9996190996267865</v>
      </c>
    </row>
    <row r="34" spans="2:8" ht="18.75" customHeight="1">
      <c r="B34" s="33"/>
      <c r="C34" s="35"/>
      <c r="D34" s="27" t="s">
        <v>187</v>
      </c>
      <c r="E34" s="192" t="s">
        <v>473</v>
      </c>
      <c r="F34" s="467">
        <v>148725</v>
      </c>
      <c r="G34" s="468">
        <v>147624.88</v>
      </c>
      <c r="H34" s="101">
        <f t="shared" si="0"/>
        <v>0.9926029920995125</v>
      </c>
    </row>
    <row r="35" spans="2:8" ht="18.75" customHeight="1">
      <c r="B35" s="519"/>
      <c r="C35" s="524" t="s">
        <v>104</v>
      </c>
      <c r="D35" s="524"/>
      <c r="E35" s="540" t="s">
        <v>210</v>
      </c>
      <c r="F35" s="529">
        <f>SUM(F36)</f>
        <v>16716</v>
      </c>
      <c r="G35" s="529">
        <f>SUM(G36)</f>
        <v>16715.7</v>
      </c>
      <c r="H35" s="549">
        <f>G35/F35</f>
        <v>0.9999820531227567</v>
      </c>
    </row>
    <row r="36" spans="2:8" ht="18.75" customHeight="1" thickBot="1">
      <c r="B36" s="519"/>
      <c r="C36" s="161"/>
      <c r="D36" s="478" t="s">
        <v>187</v>
      </c>
      <c r="E36" s="734" t="s">
        <v>537</v>
      </c>
      <c r="F36" s="557">
        <v>16716</v>
      </c>
      <c r="G36" s="735">
        <v>16715.7</v>
      </c>
      <c r="H36" s="548">
        <f>G36/F36</f>
        <v>0.9999820531227567</v>
      </c>
    </row>
    <row r="37" spans="2:8" ht="18.75" customHeight="1" thickBot="1">
      <c r="B37" s="276" t="s">
        <v>120</v>
      </c>
      <c r="C37" s="277"/>
      <c r="D37" s="277"/>
      <c r="E37" s="278" t="s">
        <v>121</v>
      </c>
      <c r="F37" s="275">
        <f>F38+F42+F40</f>
        <v>151528</v>
      </c>
      <c r="G37" s="275">
        <f>G38+G42+G40</f>
        <v>140183.21000000002</v>
      </c>
      <c r="H37" s="286">
        <f t="shared" si="0"/>
        <v>0.9251307349136795</v>
      </c>
    </row>
    <row r="38" spans="2:8" ht="24" customHeight="1">
      <c r="B38" s="39"/>
      <c r="C38" s="299" t="s">
        <v>300</v>
      </c>
      <c r="D38" s="303"/>
      <c r="E38" s="301" t="s">
        <v>301</v>
      </c>
      <c r="F38" s="302">
        <f>F39</f>
        <v>36000</v>
      </c>
      <c r="G38" s="302">
        <f>G39</f>
        <v>36000</v>
      </c>
      <c r="H38" s="297">
        <f aca="true" t="shared" si="1" ref="H38:H46">G38/F38</f>
        <v>1</v>
      </c>
    </row>
    <row r="39" spans="2:8" ht="28.5" customHeight="1">
      <c r="B39" s="28"/>
      <c r="C39" s="28"/>
      <c r="D39" s="27" t="s">
        <v>461</v>
      </c>
      <c r="E39" s="192" t="s">
        <v>474</v>
      </c>
      <c r="F39" s="103">
        <v>36000</v>
      </c>
      <c r="G39" s="106">
        <v>36000</v>
      </c>
      <c r="H39" s="101">
        <f t="shared" si="1"/>
        <v>1</v>
      </c>
    </row>
    <row r="40" spans="2:8" ht="18.75" customHeight="1">
      <c r="B40" s="28"/>
      <c r="C40" s="355" t="s">
        <v>245</v>
      </c>
      <c r="D40" s="465"/>
      <c r="E40" s="558" t="s">
        <v>246</v>
      </c>
      <c r="F40" s="294">
        <f>SUM(F41)</f>
        <v>28000</v>
      </c>
      <c r="G40" s="294">
        <f>SUM(G41)</f>
        <v>27500</v>
      </c>
      <c r="H40" s="297">
        <f>G40/F40</f>
        <v>0.9821428571428571</v>
      </c>
    </row>
    <row r="41" spans="2:8" ht="18.75" customHeight="1">
      <c r="B41" s="28"/>
      <c r="C41" s="28"/>
      <c r="D41" s="27" t="s">
        <v>461</v>
      </c>
      <c r="E41" s="192" t="s">
        <v>475</v>
      </c>
      <c r="F41" s="103">
        <v>28000</v>
      </c>
      <c r="G41" s="106">
        <v>27500</v>
      </c>
      <c r="H41" s="101">
        <f>G41/F41</f>
        <v>0.9821428571428571</v>
      </c>
    </row>
    <row r="42" spans="2:8" ht="18.75" customHeight="1">
      <c r="B42" s="28"/>
      <c r="C42" s="287" t="s">
        <v>251</v>
      </c>
      <c r="D42" s="304"/>
      <c r="E42" s="288" t="s">
        <v>252</v>
      </c>
      <c r="F42" s="294">
        <f>SUM(F43:F48)</f>
        <v>87528</v>
      </c>
      <c r="G42" s="294">
        <f>SUM(G43:G48)</f>
        <v>76683.21</v>
      </c>
      <c r="H42" s="297">
        <f t="shared" si="1"/>
        <v>0.8760991911159858</v>
      </c>
    </row>
    <row r="43" spans="2:8" ht="18.75" customHeight="1">
      <c r="B43" s="28"/>
      <c r="C43" s="28"/>
      <c r="D43" s="27" t="s">
        <v>140</v>
      </c>
      <c r="E43" s="192" t="s">
        <v>476</v>
      </c>
      <c r="F43" s="103">
        <v>55790</v>
      </c>
      <c r="G43" s="106">
        <v>51312.91</v>
      </c>
      <c r="H43" s="101">
        <f t="shared" si="1"/>
        <v>0.9197510306506543</v>
      </c>
    </row>
    <row r="44" spans="2:8" ht="26.25" customHeight="1">
      <c r="B44" s="28"/>
      <c r="C44" s="28"/>
      <c r="D44" s="30" t="s">
        <v>140</v>
      </c>
      <c r="E44" s="192" t="s">
        <v>477</v>
      </c>
      <c r="F44" s="103">
        <v>11910</v>
      </c>
      <c r="G44" s="106">
        <v>11860</v>
      </c>
      <c r="H44" s="101">
        <f t="shared" si="1"/>
        <v>0.9958018471872376</v>
      </c>
    </row>
    <row r="45" spans="2:8" ht="19.5" customHeight="1">
      <c r="B45" s="28"/>
      <c r="C45" s="28"/>
      <c r="D45" s="27" t="s">
        <v>140</v>
      </c>
      <c r="E45" s="192" t="s">
        <v>542</v>
      </c>
      <c r="F45" s="103">
        <v>3300</v>
      </c>
      <c r="G45" s="106">
        <v>3067.6</v>
      </c>
      <c r="H45" s="101">
        <f t="shared" si="1"/>
        <v>0.9295757575757575</v>
      </c>
    </row>
    <row r="46" spans="2:8" ht="19.5" customHeight="1">
      <c r="B46" s="28"/>
      <c r="C46" s="28"/>
      <c r="D46" s="27" t="s">
        <v>140</v>
      </c>
      <c r="E46" s="192" t="s">
        <v>478</v>
      </c>
      <c r="F46" s="103">
        <v>6100</v>
      </c>
      <c r="G46" s="106">
        <v>6014.7</v>
      </c>
      <c r="H46" s="101">
        <f t="shared" si="1"/>
        <v>0.9860163934426229</v>
      </c>
    </row>
    <row r="47" spans="2:8" ht="19.5" customHeight="1">
      <c r="B47" s="25"/>
      <c r="C47" s="25"/>
      <c r="D47" s="27" t="s">
        <v>140</v>
      </c>
      <c r="E47" s="711" t="s">
        <v>479</v>
      </c>
      <c r="F47" s="104">
        <v>4428</v>
      </c>
      <c r="G47" s="105">
        <v>4428</v>
      </c>
      <c r="H47" s="101">
        <f aca="true" t="shared" si="2" ref="H47:H52">G47/F47</f>
        <v>1</v>
      </c>
    </row>
    <row r="48" spans="2:8" ht="19.5" customHeight="1" thickBot="1">
      <c r="B48" s="25"/>
      <c r="C48" s="25"/>
      <c r="D48" s="27" t="s">
        <v>140</v>
      </c>
      <c r="E48" s="711" t="s">
        <v>538</v>
      </c>
      <c r="F48" s="104">
        <v>6000</v>
      </c>
      <c r="G48" s="105">
        <v>0</v>
      </c>
      <c r="H48" s="99">
        <f t="shared" si="2"/>
        <v>0</v>
      </c>
    </row>
    <row r="49" spans="2:8" ht="19.5" customHeight="1" thickBot="1">
      <c r="B49" s="276" t="s">
        <v>126</v>
      </c>
      <c r="C49" s="277"/>
      <c r="D49" s="277"/>
      <c r="E49" s="278" t="s">
        <v>127</v>
      </c>
      <c r="F49" s="275">
        <f>F50</f>
        <v>42514</v>
      </c>
      <c r="G49" s="275">
        <f>G50</f>
        <v>42513.6</v>
      </c>
      <c r="H49" s="286">
        <f t="shared" si="2"/>
        <v>0.9999905913346192</v>
      </c>
    </row>
    <row r="50" spans="2:8" ht="19.5" customHeight="1">
      <c r="B50" s="39"/>
      <c r="C50" s="299" t="s">
        <v>251</v>
      </c>
      <c r="D50" s="303"/>
      <c r="E50" s="301" t="s">
        <v>252</v>
      </c>
      <c r="F50" s="722">
        <f>F51</f>
        <v>42514</v>
      </c>
      <c r="G50" s="722">
        <f>G51</f>
        <v>42513.6</v>
      </c>
      <c r="H50" s="297">
        <f t="shared" si="2"/>
        <v>0.9999905913346192</v>
      </c>
    </row>
    <row r="51" spans="2:8" ht="26.25" customHeight="1" thickBot="1">
      <c r="B51" s="25"/>
      <c r="C51" s="25"/>
      <c r="D51" s="27" t="s">
        <v>526</v>
      </c>
      <c r="E51" s="711" t="s">
        <v>540</v>
      </c>
      <c r="F51" s="104">
        <v>42514</v>
      </c>
      <c r="G51" s="105">
        <v>42513.6</v>
      </c>
      <c r="H51" s="99">
        <f t="shared" si="2"/>
        <v>0.9999905913346192</v>
      </c>
    </row>
    <row r="52" spans="2:8" ht="24" customHeight="1" thickBot="1">
      <c r="B52" s="276"/>
      <c r="C52" s="277"/>
      <c r="D52" s="277"/>
      <c r="E52" s="278" t="s">
        <v>274</v>
      </c>
      <c r="F52" s="281">
        <f>F6+F14+F22+F25+F29+F37+F49</f>
        <v>4591658</v>
      </c>
      <c r="G52" s="281">
        <f>G6+G14+G22+G25+G29+G37+G49</f>
        <v>4543730.84</v>
      </c>
      <c r="H52" s="280">
        <f t="shared" si="2"/>
        <v>0.9895621233114487</v>
      </c>
    </row>
    <row r="53" spans="2:8" ht="17.25" customHeight="1">
      <c r="B53" s="107"/>
      <c r="C53" s="107"/>
      <c r="D53" s="107"/>
      <c r="E53" s="108"/>
      <c r="F53" s="109"/>
      <c r="G53" s="249"/>
      <c r="H53" s="110"/>
    </row>
    <row r="54" spans="2:8" ht="17.25" customHeight="1">
      <c r="B54" s="4"/>
      <c r="C54" s="4"/>
      <c r="D54" s="4"/>
      <c r="E54" s="4"/>
      <c r="F54" s="4"/>
      <c r="G54" s="4"/>
      <c r="H54" s="111"/>
    </row>
    <row r="55" spans="2:8" ht="17.25" customHeight="1">
      <c r="B55" s="4"/>
      <c r="C55" s="4"/>
      <c r="D55" s="4"/>
      <c r="E55" s="4"/>
      <c r="F55" s="4"/>
      <c r="G55" s="4"/>
      <c r="H55" s="111"/>
    </row>
    <row r="83" ht="15.75" customHeight="1">
      <c r="E83" s="47"/>
    </row>
    <row r="150" spans="6:7" ht="14.25">
      <c r="F150" s="510"/>
      <c r="G150" s="510"/>
    </row>
    <row r="345" spans="5:7" ht="15.75">
      <c r="E345" s="48"/>
      <c r="F345" s="49"/>
      <c r="G345" s="49"/>
    </row>
    <row r="346" spans="6:7" ht="14.25">
      <c r="F346" s="2"/>
      <c r="G346" s="2"/>
    </row>
    <row r="347" spans="6:7" ht="14.25">
      <c r="F347" s="2"/>
      <c r="G347" s="2"/>
    </row>
    <row r="371" ht="15.75">
      <c r="D371" s="184"/>
    </row>
    <row r="374" ht="15">
      <c r="D374" s="186"/>
    </row>
  </sheetData>
  <sheetProtection/>
  <mergeCells count="1">
    <mergeCell ref="C4:G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83"/>
  <sheetViews>
    <sheetView zoomScalePageLayoutView="0" workbookViewId="0" topLeftCell="A52">
      <selection activeCell="A151" sqref="A151:IV152"/>
    </sheetView>
  </sheetViews>
  <sheetFormatPr defaultColWidth="8.796875" defaultRowHeight="14.25"/>
  <cols>
    <col min="1" max="1" width="5.59765625" style="1" customWidth="1"/>
    <col min="2" max="2" width="3.5" style="1" customWidth="1"/>
    <col min="3" max="3" width="16.09765625" style="1" customWidth="1"/>
    <col min="4" max="4" width="5.09765625" style="1" customWidth="1"/>
    <col min="5" max="5" width="6.5" style="1" customWidth="1"/>
    <col min="6" max="6" width="4.69921875" style="1" customWidth="1"/>
    <col min="7" max="7" width="16" style="1" customWidth="1"/>
    <col min="8" max="8" width="11.19921875" style="1" customWidth="1"/>
    <col min="9" max="9" width="12.59765625" style="1" customWidth="1"/>
    <col min="10" max="10" width="9.5" style="1" customWidth="1"/>
    <col min="11" max="11" width="1" style="1" customWidth="1"/>
    <col min="12" max="12" width="9.5" style="1" customWidth="1"/>
    <col min="13" max="16384" width="9" style="1" customWidth="1"/>
  </cols>
  <sheetData>
    <row r="1" ht="15.75">
      <c r="I1" s="219" t="s">
        <v>335</v>
      </c>
    </row>
    <row r="2" ht="14.25">
      <c r="G2"/>
    </row>
    <row r="3" spans="5:7" ht="18" customHeight="1">
      <c r="E3" s="762" t="s">
        <v>378</v>
      </c>
      <c r="F3" s="762"/>
      <c r="G3" s="762"/>
    </row>
    <row r="4" spans="4:7" ht="18" customHeight="1">
      <c r="D4" s="263" t="s">
        <v>502</v>
      </c>
      <c r="E4" s="263"/>
      <c r="F4" s="263"/>
      <c r="G4" s="263"/>
    </row>
    <row r="5" spans="5:8" ht="18.75" customHeight="1">
      <c r="E5" s="212"/>
      <c r="H5" s="213"/>
    </row>
    <row r="6" spans="2:10" ht="28.5" customHeight="1" thickBot="1">
      <c r="B6" s="220" t="s">
        <v>379</v>
      </c>
      <c r="C6" s="221" t="s">
        <v>380</v>
      </c>
      <c r="D6" s="220" t="s">
        <v>1</v>
      </c>
      <c r="E6" s="220" t="s">
        <v>2</v>
      </c>
      <c r="F6" s="222" t="s">
        <v>267</v>
      </c>
      <c r="G6" s="222"/>
      <c r="H6" s="222" t="s">
        <v>5</v>
      </c>
      <c r="I6" s="223" t="s">
        <v>6</v>
      </c>
      <c r="J6" s="232" t="s">
        <v>7</v>
      </c>
    </row>
    <row r="7" spans="2:10" ht="22.5" customHeight="1">
      <c r="B7" s="756" t="s">
        <v>343</v>
      </c>
      <c r="C7" s="763" t="s">
        <v>344</v>
      </c>
      <c r="D7" s="487">
        <v>600</v>
      </c>
      <c r="E7" s="487">
        <v>60016</v>
      </c>
      <c r="F7" s="488">
        <v>4270</v>
      </c>
      <c r="G7" s="489" t="s">
        <v>182</v>
      </c>
      <c r="H7" s="490">
        <v>8864.38</v>
      </c>
      <c r="I7" s="491">
        <v>8864.38</v>
      </c>
      <c r="J7" s="492">
        <f>I7/H7</f>
        <v>1</v>
      </c>
    </row>
    <row r="8" spans="2:10" ht="22.5" customHeight="1">
      <c r="B8" s="757"/>
      <c r="C8" s="764"/>
      <c r="D8" s="313">
        <v>754</v>
      </c>
      <c r="E8" s="313">
        <v>75412</v>
      </c>
      <c r="F8" s="215">
        <v>4210</v>
      </c>
      <c r="G8" s="486" t="s">
        <v>414</v>
      </c>
      <c r="H8" s="315">
        <v>3000</v>
      </c>
      <c r="I8" s="230">
        <v>3000</v>
      </c>
      <c r="J8" s="493">
        <f>I8/H8</f>
        <v>1</v>
      </c>
    </row>
    <row r="9" spans="2:10" ht="22.5" customHeight="1">
      <c r="B9" s="757"/>
      <c r="C9" s="764"/>
      <c r="D9" s="214">
        <v>921</v>
      </c>
      <c r="E9" s="215">
        <v>92195</v>
      </c>
      <c r="F9" s="215">
        <v>4210</v>
      </c>
      <c r="G9" s="486" t="s">
        <v>414</v>
      </c>
      <c r="H9" s="315">
        <v>3500</v>
      </c>
      <c r="I9" s="230">
        <v>3414.15</v>
      </c>
      <c r="J9" s="493">
        <f>I9/H9</f>
        <v>0.9754714285714285</v>
      </c>
    </row>
    <row r="10" spans="2:10" ht="23.25" customHeight="1">
      <c r="B10" s="757"/>
      <c r="C10" s="764"/>
      <c r="D10" s="563">
        <v>921</v>
      </c>
      <c r="E10" s="563">
        <v>92195</v>
      </c>
      <c r="F10" s="563">
        <v>4300</v>
      </c>
      <c r="G10" s="562" t="s">
        <v>139</v>
      </c>
      <c r="H10" s="559">
        <v>1300</v>
      </c>
      <c r="I10" s="560">
        <v>1300</v>
      </c>
      <c r="J10" s="493">
        <f>I10/H10</f>
        <v>1</v>
      </c>
    </row>
    <row r="11" spans="2:10" ht="22.5" customHeight="1" thickBot="1">
      <c r="B11" s="758"/>
      <c r="C11" s="765"/>
      <c r="D11" s="753" t="s">
        <v>443</v>
      </c>
      <c r="E11" s="754"/>
      <c r="F11" s="754"/>
      <c r="G11" s="755"/>
      <c r="H11" s="501">
        <f>SUM(H7:H10)</f>
        <v>16664.379999999997</v>
      </c>
      <c r="I11" s="502">
        <f>SUM(I7:I10)</f>
        <v>16578.53</v>
      </c>
      <c r="J11" s="509">
        <f>I11/H11</f>
        <v>0.9948482931858251</v>
      </c>
    </row>
    <row r="12" spans="2:10" ht="22.5" customHeight="1">
      <c r="B12" s="756" t="s">
        <v>345</v>
      </c>
      <c r="C12" s="751" t="s">
        <v>346</v>
      </c>
      <c r="D12" s="565" t="s">
        <v>147</v>
      </c>
      <c r="E12" s="565" t="s">
        <v>152</v>
      </c>
      <c r="F12" s="565" t="s">
        <v>181</v>
      </c>
      <c r="G12" s="566" t="s">
        <v>182</v>
      </c>
      <c r="H12" s="495">
        <v>7664.38</v>
      </c>
      <c r="I12" s="491">
        <v>7664.38</v>
      </c>
      <c r="J12" s="492">
        <f aca="true" t="shared" si="0" ref="J12:J78">I12/H12</f>
        <v>1</v>
      </c>
    </row>
    <row r="13" spans="2:10" ht="22.5" customHeight="1">
      <c r="B13" s="757"/>
      <c r="C13" s="759"/>
      <c r="D13" s="565">
        <v>754</v>
      </c>
      <c r="E13" s="565">
        <v>75412</v>
      </c>
      <c r="F13" s="565">
        <v>4210</v>
      </c>
      <c r="G13" s="566" t="s">
        <v>414</v>
      </c>
      <c r="H13" s="506">
        <v>2000</v>
      </c>
      <c r="I13" s="507">
        <v>1999.99</v>
      </c>
      <c r="J13" s="508">
        <f t="shared" si="0"/>
        <v>0.999995</v>
      </c>
    </row>
    <row r="14" spans="2:10" ht="22.5" customHeight="1">
      <c r="B14" s="757"/>
      <c r="C14" s="759"/>
      <c r="D14" s="313">
        <v>921</v>
      </c>
      <c r="E14" s="313">
        <v>92195</v>
      </c>
      <c r="F14" s="215">
        <v>4210</v>
      </c>
      <c r="G14" s="218" t="s">
        <v>414</v>
      </c>
      <c r="H14" s="229">
        <v>4350</v>
      </c>
      <c r="I14" s="230">
        <v>4291.15</v>
      </c>
      <c r="J14" s="493">
        <f>I14/H14</f>
        <v>0.986471264367816</v>
      </c>
    </row>
    <row r="15" spans="2:10" ht="22.5" customHeight="1">
      <c r="B15" s="757"/>
      <c r="C15" s="759"/>
      <c r="D15" s="214">
        <v>921</v>
      </c>
      <c r="E15" s="215">
        <v>92195</v>
      </c>
      <c r="F15" s="215">
        <v>4300</v>
      </c>
      <c r="G15" s="218" t="s">
        <v>139</v>
      </c>
      <c r="H15" s="564">
        <v>2650</v>
      </c>
      <c r="I15" s="560">
        <v>2626.87</v>
      </c>
      <c r="J15" s="493">
        <f>I15/H15</f>
        <v>0.9912716981132075</v>
      </c>
    </row>
    <row r="16" spans="2:10" ht="22.5" customHeight="1" thickBot="1">
      <c r="B16" s="758"/>
      <c r="C16" s="752"/>
      <c r="D16" s="753" t="s">
        <v>443</v>
      </c>
      <c r="E16" s="754"/>
      <c r="F16" s="754"/>
      <c r="G16" s="755"/>
      <c r="H16" s="503">
        <f>SUM(H12:H15)</f>
        <v>16664.38</v>
      </c>
      <c r="I16" s="502">
        <f>SUM(I12:I15)</f>
        <v>16582.39</v>
      </c>
      <c r="J16" s="509">
        <f>I16/H16</f>
        <v>0.9950799249657052</v>
      </c>
    </row>
    <row r="17" spans="2:10" ht="22.5" customHeight="1">
      <c r="B17" s="756" t="s">
        <v>347</v>
      </c>
      <c r="C17" s="751" t="s">
        <v>348</v>
      </c>
      <c r="D17" s="487">
        <v>600</v>
      </c>
      <c r="E17" s="487">
        <v>60016</v>
      </c>
      <c r="F17" s="488">
        <v>4270</v>
      </c>
      <c r="G17" s="494" t="s">
        <v>182</v>
      </c>
      <c r="H17" s="495">
        <v>10826.18</v>
      </c>
      <c r="I17" s="491">
        <v>10826.18</v>
      </c>
      <c r="J17" s="492">
        <f t="shared" si="0"/>
        <v>1</v>
      </c>
    </row>
    <row r="18" spans="2:10" ht="22.5" customHeight="1" thickBot="1">
      <c r="B18" s="758"/>
      <c r="C18" s="752"/>
      <c r="D18" s="753" t="s">
        <v>443</v>
      </c>
      <c r="E18" s="754"/>
      <c r="F18" s="754"/>
      <c r="G18" s="755"/>
      <c r="H18" s="503">
        <f>SUM(H17)</f>
        <v>10826.18</v>
      </c>
      <c r="I18" s="502">
        <f>SUM(I17)</f>
        <v>10826.18</v>
      </c>
      <c r="J18" s="509">
        <f>I18/H18</f>
        <v>1</v>
      </c>
    </row>
    <row r="19" spans="2:10" ht="22.5" customHeight="1">
      <c r="B19" s="756" t="s">
        <v>349</v>
      </c>
      <c r="C19" s="751" t="s">
        <v>350</v>
      </c>
      <c r="D19" s="487">
        <v>754</v>
      </c>
      <c r="E19" s="487">
        <v>75412</v>
      </c>
      <c r="F19" s="215">
        <v>4210</v>
      </c>
      <c r="G19" s="218" t="s">
        <v>414</v>
      </c>
      <c r="H19" s="495">
        <v>3000</v>
      </c>
      <c r="I19" s="491">
        <v>3000</v>
      </c>
      <c r="J19" s="492">
        <f t="shared" si="0"/>
        <v>1</v>
      </c>
    </row>
    <row r="20" spans="2:10" ht="22.5" customHeight="1">
      <c r="B20" s="757"/>
      <c r="C20" s="759"/>
      <c r="D20" s="565">
        <v>754</v>
      </c>
      <c r="E20" s="565">
        <v>75412</v>
      </c>
      <c r="F20" s="215">
        <v>6050</v>
      </c>
      <c r="G20" s="218" t="s">
        <v>141</v>
      </c>
      <c r="H20" s="506">
        <v>10455</v>
      </c>
      <c r="I20" s="507">
        <v>9840</v>
      </c>
      <c r="J20" s="508">
        <f t="shared" si="0"/>
        <v>0.9411764705882353</v>
      </c>
    </row>
    <row r="21" spans="2:10" ht="22.5" customHeight="1">
      <c r="B21" s="757"/>
      <c r="C21" s="759"/>
      <c r="D21" s="214">
        <v>921</v>
      </c>
      <c r="E21" s="215">
        <v>92195</v>
      </c>
      <c r="F21" s="215">
        <v>4210</v>
      </c>
      <c r="G21" s="710" t="s">
        <v>155</v>
      </c>
      <c r="H21" s="229">
        <v>11340</v>
      </c>
      <c r="I21" s="230">
        <v>11013.4</v>
      </c>
      <c r="J21" s="493">
        <f t="shared" si="0"/>
        <v>0.9711992945326279</v>
      </c>
    </row>
    <row r="22" spans="2:10" ht="22.5" customHeight="1">
      <c r="B22" s="757"/>
      <c r="C22" s="759"/>
      <c r="D22" s="214">
        <v>926</v>
      </c>
      <c r="E22" s="215">
        <v>92605</v>
      </c>
      <c r="F22" s="215">
        <v>4210</v>
      </c>
      <c r="G22" s="710" t="s">
        <v>155</v>
      </c>
      <c r="H22" s="564">
        <v>3545</v>
      </c>
      <c r="I22" s="560">
        <v>3499.01</v>
      </c>
      <c r="J22" s="493">
        <f t="shared" si="0"/>
        <v>0.9870267983074754</v>
      </c>
    </row>
    <row r="23" spans="2:10" ht="22.5" customHeight="1" thickBot="1">
      <c r="B23" s="758"/>
      <c r="C23" s="752"/>
      <c r="D23" s="753" t="s">
        <v>443</v>
      </c>
      <c r="E23" s="754"/>
      <c r="F23" s="754"/>
      <c r="G23" s="755"/>
      <c r="H23" s="503">
        <f>SUM(H19:H22)</f>
        <v>28340</v>
      </c>
      <c r="I23" s="502">
        <f>SUM(I19:I22)</f>
        <v>27352.410000000003</v>
      </c>
      <c r="J23" s="509">
        <f>I23/H23</f>
        <v>0.9651520818630912</v>
      </c>
    </row>
    <row r="24" spans="2:10" ht="22.5" customHeight="1">
      <c r="B24" s="756" t="s">
        <v>351</v>
      </c>
      <c r="C24" s="751" t="s">
        <v>352</v>
      </c>
      <c r="D24" s="313">
        <v>600</v>
      </c>
      <c r="E24" s="313">
        <v>60016</v>
      </c>
      <c r="F24" s="215">
        <v>4270</v>
      </c>
      <c r="G24" s="314" t="s">
        <v>182</v>
      </c>
      <c r="H24" s="495">
        <v>4000</v>
      </c>
      <c r="I24" s="491">
        <v>3996.27</v>
      </c>
      <c r="J24" s="492">
        <f t="shared" si="0"/>
        <v>0.9990675</v>
      </c>
    </row>
    <row r="25" spans="2:10" ht="22.5" customHeight="1">
      <c r="B25" s="757"/>
      <c r="C25" s="759"/>
      <c r="D25" s="214">
        <v>801</v>
      </c>
      <c r="E25" s="215">
        <v>80103</v>
      </c>
      <c r="F25" s="215">
        <v>4210</v>
      </c>
      <c r="G25" s="218" t="s">
        <v>155</v>
      </c>
      <c r="H25" s="229">
        <v>250</v>
      </c>
      <c r="I25" s="230">
        <v>249.59</v>
      </c>
      <c r="J25" s="493">
        <f t="shared" si="0"/>
        <v>0.99836</v>
      </c>
    </row>
    <row r="26" spans="2:10" ht="22.5" customHeight="1">
      <c r="B26" s="757"/>
      <c r="C26" s="759"/>
      <c r="D26" s="214">
        <v>900</v>
      </c>
      <c r="E26" s="215">
        <v>90004</v>
      </c>
      <c r="F26" s="215">
        <v>4210</v>
      </c>
      <c r="G26" s="218" t="s">
        <v>155</v>
      </c>
      <c r="H26" s="229">
        <v>1000</v>
      </c>
      <c r="I26" s="230">
        <v>879</v>
      </c>
      <c r="J26" s="493">
        <f t="shared" si="0"/>
        <v>0.879</v>
      </c>
    </row>
    <row r="27" spans="2:10" ht="22.5" customHeight="1">
      <c r="B27" s="757"/>
      <c r="C27" s="759"/>
      <c r="D27" s="214">
        <v>900</v>
      </c>
      <c r="E27" s="215">
        <v>90015</v>
      </c>
      <c r="F27" s="215">
        <v>6050</v>
      </c>
      <c r="G27" s="218" t="s">
        <v>141</v>
      </c>
      <c r="H27" s="231">
        <v>9000</v>
      </c>
      <c r="I27" s="230">
        <v>9000</v>
      </c>
      <c r="J27" s="493">
        <f t="shared" si="0"/>
        <v>1</v>
      </c>
    </row>
    <row r="28" spans="2:10" ht="22.5" customHeight="1">
      <c r="B28" s="757"/>
      <c r="C28" s="759"/>
      <c r="D28" s="214">
        <v>921</v>
      </c>
      <c r="E28" s="215">
        <v>92195</v>
      </c>
      <c r="F28" s="215">
        <v>4210</v>
      </c>
      <c r="G28" s="218" t="s">
        <v>414</v>
      </c>
      <c r="H28" s="229">
        <v>11250</v>
      </c>
      <c r="I28" s="230">
        <v>10704.72</v>
      </c>
      <c r="J28" s="493">
        <f t="shared" si="0"/>
        <v>0.9515306666666666</v>
      </c>
    </row>
    <row r="29" spans="2:10" ht="22.5" customHeight="1">
      <c r="B29" s="757"/>
      <c r="C29" s="759"/>
      <c r="D29" s="214">
        <v>921</v>
      </c>
      <c r="E29" s="215">
        <v>92195</v>
      </c>
      <c r="F29" s="216" t="s">
        <v>138</v>
      </c>
      <c r="G29" s="218" t="s">
        <v>139</v>
      </c>
      <c r="H29" s="230">
        <v>2800</v>
      </c>
      <c r="I29" s="230">
        <v>2692</v>
      </c>
      <c r="J29" s="493">
        <f t="shared" si="0"/>
        <v>0.9614285714285714</v>
      </c>
    </row>
    <row r="30" spans="2:10" ht="22.5" customHeight="1" thickBot="1">
      <c r="B30" s="758"/>
      <c r="C30" s="752"/>
      <c r="D30" s="753" t="s">
        <v>443</v>
      </c>
      <c r="E30" s="754"/>
      <c r="F30" s="754"/>
      <c r="G30" s="755"/>
      <c r="H30" s="504">
        <f>SUM(H24:H29)</f>
        <v>28300</v>
      </c>
      <c r="I30" s="502">
        <f>SUM(I24:I29)</f>
        <v>27521.58</v>
      </c>
      <c r="J30" s="509">
        <f>I30/H30</f>
        <v>0.9724939929328622</v>
      </c>
    </row>
    <row r="31" spans="2:10" ht="22.5" customHeight="1">
      <c r="B31" s="756" t="s">
        <v>353</v>
      </c>
      <c r="C31" s="751" t="s">
        <v>354</v>
      </c>
      <c r="D31" s="487">
        <v>600</v>
      </c>
      <c r="E31" s="487">
        <v>60016</v>
      </c>
      <c r="F31" s="488">
        <v>4270</v>
      </c>
      <c r="G31" s="496" t="s">
        <v>182</v>
      </c>
      <c r="H31" s="495">
        <v>11081.25</v>
      </c>
      <c r="I31" s="491">
        <v>11081.25</v>
      </c>
      <c r="J31" s="492">
        <f t="shared" si="0"/>
        <v>1</v>
      </c>
    </row>
    <row r="32" spans="2:10" ht="22.5" customHeight="1" thickBot="1">
      <c r="B32" s="758"/>
      <c r="C32" s="752"/>
      <c r="D32" s="753" t="s">
        <v>443</v>
      </c>
      <c r="E32" s="754"/>
      <c r="F32" s="754"/>
      <c r="G32" s="755"/>
      <c r="H32" s="503">
        <f>SUM(H31)</f>
        <v>11081.25</v>
      </c>
      <c r="I32" s="502">
        <f>SUM(I31)</f>
        <v>11081.25</v>
      </c>
      <c r="J32" s="509">
        <f>I32/H32</f>
        <v>1</v>
      </c>
    </row>
    <row r="33" spans="2:10" ht="22.5" customHeight="1">
      <c r="B33" s="756" t="s">
        <v>355</v>
      </c>
      <c r="C33" s="751" t="s">
        <v>356</v>
      </c>
      <c r="D33" s="645" t="s">
        <v>8</v>
      </c>
      <c r="E33" s="646" t="s">
        <v>136</v>
      </c>
      <c r="F33" s="488">
        <v>4270</v>
      </c>
      <c r="G33" s="494" t="s">
        <v>182</v>
      </c>
      <c r="H33" s="495">
        <v>13000</v>
      </c>
      <c r="I33" s="491">
        <v>13000</v>
      </c>
      <c r="J33" s="492">
        <f t="shared" si="0"/>
        <v>1</v>
      </c>
    </row>
    <row r="34" spans="2:10" ht="22.5" customHeight="1">
      <c r="B34" s="757"/>
      <c r="C34" s="759"/>
      <c r="D34" s="214">
        <v>921</v>
      </c>
      <c r="E34" s="215">
        <v>92195</v>
      </c>
      <c r="F34" s="216" t="s">
        <v>138</v>
      </c>
      <c r="G34" s="218" t="s">
        <v>139</v>
      </c>
      <c r="H34" s="229">
        <v>4486.27</v>
      </c>
      <c r="I34" s="230">
        <v>4486.27</v>
      </c>
      <c r="J34" s="493">
        <f t="shared" si="0"/>
        <v>1</v>
      </c>
    </row>
    <row r="35" spans="2:10" ht="22.5" customHeight="1" thickBot="1">
      <c r="B35" s="758"/>
      <c r="C35" s="752"/>
      <c r="D35" s="753" t="s">
        <v>443</v>
      </c>
      <c r="E35" s="754"/>
      <c r="F35" s="754"/>
      <c r="G35" s="755"/>
      <c r="H35" s="503">
        <f>SUM(H33:H34)</f>
        <v>17486.27</v>
      </c>
      <c r="I35" s="502">
        <f>SUM(I33:I34)</f>
        <v>17486.27</v>
      </c>
      <c r="J35" s="728">
        <f>I35/H35</f>
        <v>1</v>
      </c>
    </row>
    <row r="36" spans="2:10" ht="24" customHeight="1">
      <c r="B36" s="756" t="s">
        <v>357</v>
      </c>
      <c r="C36" s="751" t="s">
        <v>358</v>
      </c>
      <c r="D36" s="497">
        <v>754</v>
      </c>
      <c r="E36" s="488">
        <v>75412</v>
      </c>
      <c r="F36" s="488">
        <v>4210</v>
      </c>
      <c r="G36" s="494" t="s">
        <v>414</v>
      </c>
      <c r="H36" s="495">
        <v>1500</v>
      </c>
      <c r="I36" s="491">
        <v>1500</v>
      </c>
      <c r="J36" s="492">
        <f t="shared" si="0"/>
        <v>1</v>
      </c>
    </row>
    <row r="37" spans="2:10" ht="24" customHeight="1">
      <c r="B37" s="757"/>
      <c r="C37" s="759"/>
      <c r="D37" s="214">
        <v>921</v>
      </c>
      <c r="E37" s="215">
        <v>92195</v>
      </c>
      <c r="F37" s="215">
        <v>4210</v>
      </c>
      <c r="G37" s="218" t="s">
        <v>414</v>
      </c>
      <c r="H37" s="229">
        <v>6700</v>
      </c>
      <c r="I37" s="230">
        <v>6699.69</v>
      </c>
      <c r="J37" s="493">
        <f t="shared" si="0"/>
        <v>0.9999537313432835</v>
      </c>
    </row>
    <row r="38" spans="2:10" ht="24" customHeight="1">
      <c r="B38" s="757"/>
      <c r="C38" s="759"/>
      <c r="D38" s="214">
        <v>921</v>
      </c>
      <c r="E38" s="215">
        <v>92195</v>
      </c>
      <c r="F38" s="216" t="s">
        <v>138</v>
      </c>
      <c r="G38" s="218" t="s">
        <v>139</v>
      </c>
      <c r="H38" s="229">
        <v>2597.84</v>
      </c>
      <c r="I38" s="230">
        <v>2538.28</v>
      </c>
      <c r="J38" s="493">
        <f t="shared" si="0"/>
        <v>0.9770732608628707</v>
      </c>
    </row>
    <row r="39" spans="2:10" ht="24" customHeight="1" thickBot="1">
      <c r="B39" s="758"/>
      <c r="C39" s="752"/>
      <c r="D39" s="753" t="s">
        <v>443</v>
      </c>
      <c r="E39" s="754"/>
      <c r="F39" s="754"/>
      <c r="G39" s="755"/>
      <c r="H39" s="503">
        <f>SUM(H36:H38)</f>
        <v>10797.84</v>
      </c>
      <c r="I39" s="502">
        <f>SUM(I36:I38)</f>
        <v>10737.97</v>
      </c>
      <c r="J39" s="728">
        <f>I39/H39</f>
        <v>0.9944553725559926</v>
      </c>
    </row>
    <row r="40" spans="2:10" ht="24" customHeight="1">
      <c r="B40" s="756" t="s">
        <v>359</v>
      </c>
      <c r="C40" s="751" t="s">
        <v>360</v>
      </c>
      <c r="D40" s="487">
        <v>600</v>
      </c>
      <c r="E40" s="487">
        <v>60016</v>
      </c>
      <c r="F40" s="488">
        <v>4270</v>
      </c>
      <c r="G40" s="494" t="s">
        <v>182</v>
      </c>
      <c r="H40" s="495">
        <v>9000</v>
      </c>
      <c r="I40" s="491">
        <v>9000</v>
      </c>
      <c r="J40" s="492">
        <f t="shared" si="0"/>
        <v>1</v>
      </c>
    </row>
    <row r="41" spans="2:10" ht="24" customHeight="1">
      <c r="B41" s="757"/>
      <c r="C41" s="759"/>
      <c r="D41" s="214">
        <v>600</v>
      </c>
      <c r="E41" s="215">
        <v>60016</v>
      </c>
      <c r="F41" s="215">
        <v>6050</v>
      </c>
      <c r="G41" s="218" t="s">
        <v>141</v>
      </c>
      <c r="H41" s="229">
        <v>6519.9</v>
      </c>
      <c r="I41" s="230">
        <v>6500</v>
      </c>
      <c r="J41" s="493">
        <f t="shared" si="0"/>
        <v>0.9969478059479441</v>
      </c>
    </row>
    <row r="42" spans="2:10" ht="24" customHeight="1">
      <c r="B42" s="757"/>
      <c r="C42" s="759"/>
      <c r="D42" s="214">
        <v>921</v>
      </c>
      <c r="E42" s="215">
        <v>92195</v>
      </c>
      <c r="F42" s="215">
        <v>4210</v>
      </c>
      <c r="G42" s="218" t="s">
        <v>414</v>
      </c>
      <c r="H42" s="229">
        <v>1300</v>
      </c>
      <c r="I42" s="230">
        <v>884</v>
      </c>
      <c r="J42" s="493">
        <f t="shared" si="0"/>
        <v>0.68</v>
      </c>
    </row>
    <row r="43" spans="2:10" ht="24" customHeight="1">
      <c r="B43" s="757"/>
      <c r="C43" s="759"/>
      <c r="D43" s="214">
        <v>921</v>
      </c>
      <c r="E43" s="215">
        <v>92195</v>
      </c>
      <c r="F43" s="215">
        <v>4270</v>
      </c>
      <c r="G43" s="218" t="s">
        <v>182</v>
      </c>
      <c r="H43" s="229">
        <v>1800</v>
      </c>
      <c r="I43" s="230">
        <v>1710</v>
      </c>
      <c r="J43" s="493">
        <f t="shared" si="0"/>
        <v>0.95</v>
      </c>
    </row>
    <row r="44" spans="2:10" ht="24" customHeight="1" thickBot="1">
      <c r="B44" s="758"/>
      <c r="C44" s="752"/>
      <c r="D44" s="753" t="s">
        <v>443</v>
      </c>
      <c r="E44" s="754"/>
      <c r="F44" s="754"/>
      <c r="G44" s="755"/>
      <c r="H44" s="503">
        <f>SUM(H40:H43)</f>
        <v>18619.9</v>
      </c>
      <c r="I44" s="502">
        <f>SUM(I40:I43)</f>
        <v>18094</v>
      </c>
      <c r="J44" s="509">
        <f>I44/H44</f>
        <v>0.971756024468445</v>
      </c>
    </row>
    <row r="45" spans="2:10" ht="24" customHeight="1">
      <c r="B45" s="756" t="s">
        <v>361</v>
      </c>
      <c r="C45" s="751" t="s">
        <v>362</v>
      </c>
      <c r="D45" s="487">
        <v>600</v>
      </c>
      <c r="E45" s="487">
        <v>60016</v>
      </c>
      <c r="F45" s="488">
        <v>4270</v>
      </c>
      <c r="G45" s="494" t="s">
        <v>182</v>
      </c>
      <c r="H45" s="495">
        <v>10000</v>
      </c>
      <c r="I45" s="491">
        <v>10000</v>
      </c>
      <c r="J45" s="492">
        <f t="shared" si="0"/>
        <v>1</v>
      </c>
    </row>
    <row r="46" spans="2:10" ht="24" customHeight="1">
      <c r="B46" s="757"/>
      <c r="C46" s="759"/>
      <c r="D46" s="214">
        <v>754</v>
      </c>
      <c r="E46" s="215">
        <v>75412</v>
      </c>
      <c r="F46" s="215">
        <v>4270</v>
      </c>
      <c r="G46" s="414" t="s">
        <v>182</v>
      </c>
      <c r="H46" s="229">
        <v>2010</v>
      </c>
      <c r="I46" s="230">
        <v>2010</v>
      </c>
      <c r="J46" s="493">
        <f t="shared" si="0"/>
        <v>1</v>
      </c>
    </row>
    <row r="47" spans="2:10" ht="24" customHeight="1">
      <c r="B47" s="757"/>
      <c r="C47" s="759"/>
      <c r="D47" s="313">
        <v>921</v>
      </c>
      <c r="E47" s="313">
        <v>92195</v>
      </c>
      <c r="F47" s="215">
        <v>4210</v>
      </c>
      <c r="G47" s="314" t="s">
        <v>155</v>
      </c>
      <c r="H47" s="229">
        <v>3310.79</v>
      </c>
      <c r="I47" s="230">
        <v>3310.79</v>
      </c>
      <c r="J47" s="493">
        <f t="shared" si="0"/>
        <v>1</v>
      </c>
    </row>
    <row r="48" spans="2:10" ht="24" customHeight="1">
      <c r="B48" s="757"/>
      <c r="C48" s="759"/>
      <c r="D48" s="214">
        <v>921</v>
      </c>
      <c r="E48" s="215">
        <v>92195</v>
      </c>
      <c r="F48" s="215">
        <v>4270</v>
      </c>
      <c r="G48" s="218" t="s">
        <v>182</v>
      </c>
      <c r="H48" s="229">
        <v>10000</v>
      </c>
      <c r="I48" s="230">
        <v>10000</v>
      </c>
      <c r="J48" s="493">
        <f t="shared" si="0"/>
        <v>1</v>
      </c>
    </row>
    <row r="49" spans="2:10" ht="24" customHeight="1">
      <c r="B49" s="757"/>
      <c r="C49" s="759"/>
      <c r="D49" s="567">
        <v>921</v>
      </c>
      <c r="E49" s="567">
        <v>92195</v>
      </c>
      <c r="F49" s="567">
        <v>4300</v>
      </c>
      <c r="G49" s="568" t="s">
        <v>139</v>
      </c>
      <c r="H49" s="564">
        <v>3020</v>
      </c>
      <c r="I49" s="560">
        <v>3020</v>
      </c>
      <c r="J49" s="493">
        <f t="shared" si="0"/>
        <v>1</v>
      </c>
    </row>
    <row r="50" spans="2:10" ht="24" customHeight="1" thickBot="1">
      <c r="B50" s="758"/>
      <c r="C50" s="752"/>
      <c r="D50" s="753" t="s">
        <v>443</v>
      </c>
      <c r="E50" s="754"/>
      <c r="F50" s="754"/>
      <c r="G50" s="755"/>
      <c r="H50" s="503">
        <f>SUM(H45:H49)</f>
        <v>28340.79</v>
      </c>
      <c r="I50" s="502">
        <f>SUM(I45:I49)</f>
        <v>28340.79</v>
      </c>
      <c r="J50" s="509">
        <f>I50/H50</f>
        <v>1</v>
      </c>
    </row>
    <row r="51" spans="2:10" ht="24" customHeight="1">
      <c r="B51" s="756" t="s">
        <v>363</v>
      </c>
      <c r="C51" s="751" t="s">
        <v>364</v>
      </c>
      <c r="D51" s="497">
        <v>600</v>
      </c>
      <c r="E51" s="488">
        <v>60016</v>
      </c>
      <c r="F51" s="488">
        <v>4270</v>
      </c>
      <c r="G51" s="494" t="s">
        <v>182</v>
      </c>
      <c r="H51" s="495">
        <v>13000</v>
      </c>
      <c r="I51" s="491">
        <v>13000</v>
      </c>
      <c r="J51" s="492">
        <f t="shared" si="0"/>
        <v>1</v>
      </c>
    </row>
    <row r="52" spans="2:10" ht="24" customHeight="1">
      <c r="B52" s="757"/>
      <c r="C52" s="759"/>
      <c r="D52" s="567">
        <v>921</v>
      </c>
      <c r="E52" s="567">
        <v>92195</v>
      </c>
      <c r="F52" s="567">
        <v>4210</v>
      </c>
      <c r="G52" s="561" t="s">
        <v>155</v>
      </c>
      <c r="H52" s="229">
        <v>2130</v>
      </c>
      <c r="I52" s="230">
        <v>2000</v>
      </c>
      <c r="J52" s="508">
        <f t="shared" si="0"/>
        <v>0.9389671361502347</v>
      </c>
    </row>
    <row r="53" spans="2:10" ht="24" customHeight="1">
      <c r="B53" s="757"/>
      <c r="C53" s="759"/>
      <c r="D53" s="567">
        <v>921</v>
      </c>
      <c r="E53" s="567">
        <v>92195</v>
      </c>
      <c r="F53" s="567">
        <v>4300</v>
      </c>
      <c r="G53" s="568" t="s">
        <v>139</v>
      </c>
      <c r="H53" s="569">
        <v>712.5</v>
      </c>
      <c r="I53" s="570">
        <v>711.7</v>
      </c>
      <c r="J53" s="508">
        <f t="shared" si="0"/>
        <v>0.9988771929824563</v>
      </c>
    </row>
    <row r="54" spans="2:10" ht="24" customHeight="1" thickBot="1">
      <c r="B54" s="758"/>
      <c r="C54" s="752"/>
      <c r="D54" s="753" t="s">
        <v>443</v>
      </c>
      <c r="E54" s="754"/>
      <c r="F54" s="754"/>
      <c r="G54" s="755"/>
      <c r="H54" s="503">
        <f>SUM(H51:H53)</f>
        <v>15842.5</v>
      </c>
      <c r="I54" s="503">
        <f>SUM(I51:I53)</f>
        <v>15711.7</v>
      </c>
      <c r="J54" s="509">
        <f>I54/H54</f>
        <v>0.9917437273157647</v>
      </c>
    </row>
    <row r="55" spans="2:10" ht="24" customHeight="1">
      <c r="B55" s="756" t="s">
        <v>365</v>
      </c>
      <c r="C55" s="751" t="s">
        <v>366</v>
      </c>
      <c r="D55" s="497">
        <v>600</v>
      </c>
      <c r="E55" s="488">
        <v>60016</v>
      </c>
      <c r="F55" s="488">
        <v>4270</v>
      </c>
      <c r="G55" s="494" t="s">
        <v>182</v>
      </c>
      <c r="H55" s="495">
        <v>10676.58</v>
      </c>
      <c r="I55" s="491">
        <v>10676.58</v>
      </c>
      <c r="J55" s="492">
        <f t="shared" si="0"/>
        <v>1</v>
      </c>
    </row>
    <row r="56" spans="2:10" ht="24" customHeight="1">
      <c r="B56" s="757"/>
      <c r="C56" s="759"/>
      <c r="D56" s="563">
        <v>921</v>
      </c>
      <c r="E56" s="563">
        <v>92195</v>
      </c>
      <c r="F56" s="563">
        <v>4210</v>
      </c>
      <c r="G56" s="571" t="s">
        <v>480</v>
      </c>
      <c r="H56" s="569">
        <v>8000</v>
      </c>
      <c r="I56" s="570">
        <v>7882.79</v>
      </c>
      <c r="J56" s="508">
        <f t="shared" si="0"/>
        <v>0.98534875</v>
      </c>
    </row>
    <row r="57" spans="2:10" ht="24" customHeight="1" thickBot="1">
      <c r="B57" s="758"/>
      <c r="C57" s="752"/>
      <c r="D57" s="753" t="s">
        <v>443</v>
      </c>
      <c r="E57" s="754"/>
      <c r="F57" s="754"/>
      <c r="G57" s="755"/>
      <c r="H57" s="503">
        <f>SUM(H55:H56)</f>
        <v>18676.58</v>
      </c>
      <c r="I57" s="502">
        <f>SUM(I55:I56)</f>
        <v>18559.37</v>
      </c>
      <c r="J57" s="509">
        <f>I57/H57</f>
        <v>0.9937242257415435</v>
      </c>
    </row>
    <row r="58" spans="2:10" ht="24" customHeight="1">
      <c r="B58" s="756" t="s">
        <v>367</v>
      </c>
      <c r="C58" s="751" t="s">
        <v>368</v>
      </c>
      <c r="D58" s="729" t="s">
        <v>147</v>
      </c>
      <c r="E58" s="729" t="s">
        <v>152</v>
      </c>
      <c r="F58" s="729" t="s">
        <v>181</v>
      </c>
      <c r="G58" s="730" t="s">
        <v>182</v>
      </c>
      <c r="H58" s="495">
        <v>5000</v>
      </c>
      <c r="I58" s="491">
        <v>5000</v>
      </c>
      <c r="J58" s="492">
        <f t="shared" si="0"/>
        <v>1</v>
      </c>
    </row>
    <row r="59" spans="2:10" ht="24" customHeight="1">
      <c r="B59" s="757"/>
      <c r="C59" s="759"/>
      <c r="D59" s="731">
        <v>754</v>
      </c>
      <c r="E59" s="731">
        <v>75412</v>
      </c>
      <c r="F59" s="731" t="s">
        <v>154</v>
      </c>
      <c r="G59" s="732" t="s">
        <v>414</v>
      </c>
      <c r="H59" s="658">
        <v>2000</v>
      </c>
      <c r="I59" s="658">
        <v>2000</v>
      </c>
      <c r="J59" s="508">
        <f t="shared" si="0"/>
        <v>1</v>
      </c>
    </row>
    <row r="60" spans="2:10" ht="24" customHeight="1">
      <c r="B60" s="757"/>
      <c r="C60" s="759"/>
      <c r="D60" s="313">
        <v>900</v>
      </c>
      <c r="E60" s="313">
        <v>90015</v>
      </c>
      <c r="F60" s="215">
        <v>6050</v>
      </c>
      <c r="G60" s="314" t="s">
        <v>141</v>
      </c>
      <c r="H60" s="231">
        <v>2000</v>
      </c>
      <c r="I60" s="230">
        <v>2000</v>
      </c>
      <c r="J60" s="493">
        <f t="shared" si="0"/>
        <v>1</v>
      </c>
    </row>
    <row r="61" spans="2:10" ht="24" customHeight="1">
      <c r="B61" s="757"/>
      <c r="C61" s="759"/>
      <c r="D61" s="214">
        <v>921</v>
      </c>
      <c r="E61" s="215">
        <v>92195</v>
      </c>
      <c r="F61" s="215">
        <v>4210</v>
      </c>
      <c r="G61" s="218" t="s">
        <v>414</v>
      </c>
      <c r="H61" s="231">
        <v>4178.64</v>
      </c>
      <c r="I61" s="230">
        <v>4178</v>
      </c>
      <c r="J61" s="493">
        <f t="shared" si="0"/>
        <v>0.9998468401202304</v>
      </c>
    </row>
    <row r="62" spans="2:10" ht="24" customHeight="1">
      <c r="B62" s="757"/>
      <c r="C62" s="759"/>
      <c r="D62" s="214">
        <v>921</v>
      </c>
      <c r="E62" s="215">
        <v>92195</v>
      </c>
      <c r="F62" s="215">
        <v>4270</v>
      </c>
      <c r="G62" s="218" t="s">
        <v>182</v>
      </c>
      <c r="H62" s="231">
        <v>2500</v>
      </c>
      <c r="I62" s="230">
        <v>2500</v>
      </c>
      <c r="J62" s="493">
        <f t="shared" si="0"/>
        <v>1</v>
      </c>
    </row>
    <row r="63" spans="2:10" ht="24" customHeight="1">
      <c r="B63" s="757"/>
      <c r="C63" s="759"/>
      <c r="D63" s="214">
        <v>921</v>
      </c>
      <c r="E63" s="215">
        <v>92195</v>
      </c>
      <c r="F63" s="216" t="s">
        <v>138</v>
      </c>
      <c r="G63" s="218" t="s">
        <v>139</v>
      </c>
      <c r="H63" s="229">
        <v>4500</v>
      </c>
      <c r="I63" s="230">
        <v>4500</v>
      </c>
      <c r="J63" s="493">
        <f t="shared" si="0"/>
        <v>1</v>
      </c>
    </row>
    <row r="64" spans="2:10" ht="24" customHeight="1" thickBot="1">
      <c r="B64" s="758"/>
      <c r="C64" s="752"/>
      <c r="D64" s="753" t="s">
        <v>443</v>
      </c>
      <c r="E64" s="754"/>
      <c r="F64" s="754"/>
      <c r="G64" s="755"/>
      <c r="H64" s="503">
        <f>SUM(H58:H63)</f>
        <v>20178.64</v>
      </c>
      <c r="I64" s="502">
        <f>SUM(I58:I63)</f>
        <v>20178</v>
      </c>
      <c r="J64" s="728">
        <f>I64/H64</f>
        <v>0.9999682832936214</v>
      </c>
    </row>
    <row r="65" spans="2:10" ht="24" customHeight="1">
      <c r="B65" s="756" t="s">
        <v>369</v>
      </c>
      <c r="C65" s="751" t="s">
        <v>370</v>
      </c>
      <c r="D65" s="497">
        <v>921</v>
      </c>
      <c r="E65" s="488">
        <v>92195</v>
      </c>
      <c r="F65" s="488">
        <v>4210</v>
      </c>
      <c r="G65" s="494" t="s">
        <v>414</v>
      </c>
      <c r="H65" s="495">
        <v>1000</v>
      </c>
      <c r="I65" s="491">
        <v>1000</v>
      </c>
      <c r="J65" s="492">
        <f t="shared" si="0"/>
        <v>1</v>
      </c>
    </row>
    <row r="66" spans="2:10" ht="24" customHeight="1">
      <c r="B66" s="757"/>
      <c r="C66" s="759"/>
      <c r="D66" s="214">
        <v>921</v>
      </c>
      <c r="E66" s="215">
        <v>92195</v>
      </c>
      <c r="F66" s="215">
        <v>4270</v>
      </c>
      <c r="G66" s="218" t="s">
        <v>182</v>
      </c>
      <c r="H66" s="229">
        <v>9769.5</v>
      </c>
      <c r="I66" s="230">
        <v>9769.5</v>
      </c>
      <c r="J66" s="493">
        <f t="shared" si="0"/>
        <v>1</v>
      </c>
    </row>
    <row r="67" spans="2:10" ht="24" customHeight="1" thickBot="1">
      <c r="B67" s="758"/>
      <c r="C67" s="752"/>
      <c r="D67" s="753" t="s">
        <v>443</v>
      </c>
      <c r="E67" s="754"/>
      <c r="F67" s="754"/>
      <c r="G67" s="755"/>
      <c r="H67" s="503">
        <f>SUM(H65:H66)</f>
        <v>10769.5</v>
      </c>
      <c r="I67" s="502">
        <f>SUM(I65:I66)</f>
        <v>10769.5</v>
      </c>
      <c r="J67" s="728">
        <f>I67/H67</f>
        <v>1</v>
      </c>
    </row>
    <row r="68" spans="2:10" ht="22.5" customHeight="1">
      <c r="B68" s="756" t="s">
        <v>371</v>
      </c>
      <c r="C68" s="751" t="s">
        <v>372</v>
      </c>
      <c r="D68" s="733">
        <v>900</v>
      </c>
      <c r="E68" s="733">
        <v>90015</v>
      </c>
      <c r="F68" s="733">
        <v>6050</v>
      </c>
      <c r="G68" s="607" t="s">
        <v>141</v>
      </c>
      <c r="H68" s="495">
        <v>6100</v>
      </c>
      <c r="I68" s="491">
        <v>6014.7</v>
      </c>
      <c r="J68" s="492">
        <f>I68/H68</f>
        <v>0.9860163934426229</v>
      </c>
    </row>
    <row r="69" spans="2:10" ht="22.5" customHeight="1">
      <c r="B69" s="757"/>
      <c r="C69" s="759"/>
      <c r="D69" s="214">
        <v>921</v>
      </c>
      <c r="E69" s="215">
        <v>92195</v>
      </c>
      <c r="F69" s="215">
        <v>4210</v>
      </c>
      <c r="G69" s="218" t="s">
        <v>414</v>
      </c>
      <c r="H69" s="506">
        <v>5454.25</v>
      </c>
      <c r="I69" s="507">
        <v>4911.86</v>
      </c>
      <c r="J69" s="508">
        <f>I69/H69</f>
        <v>0.9005564468075353</v>
      </c>
    </row>
    <row r="70" spans="2:10" ht="22.5" customHeight="1">
      <c r="B70" s="757"/>
      <c r="C70" s="759"/>
      <c r="D70" s="214">
        <v>921</v>
      </c>
      <c r="E70" s="215">
        <v>92195</v>
      </c>
      <c r="F70" s="215">
        <v>4270</v>
      </c>
      <c r="G70" s="414" t="s">
        <v>414</v>
      </c>
      <c r="H70" s="229">
        <v>4600</v>
      </c>
      <c r="I70" s="230">
        <v>4525.17</v>
      </c>
      <c r="J70" s="493">
        <f t="shared" si="0"/>
        <v>0.9837326086956522</v>
      </c>
    </row>
    <row r="71" spans="2:15" ht="22.5" customHeight="1" thickBot="1">
      <c r="B71" s="758"/>
      <c r="C71" s="752"/>
      <c r="D71" s="753" t="s">
        <v>443</v>
      </c>
      <c r="E71" s="754"/>
      <c r="F71" s="754"/>
      <c r="G71" s="755"/>
      <c r="H71" s="503">
        <f>SUM(H68:H70)</f>
        <v>16154.25</v>
      </c>
      <c r="I71" s="502">
        <f>SUM(I68:I70)</f>
        <v>15451.73</v>
      </c>
      <c r="J71" s="728">
        <f>I71/H71</f>
        <v>0.9565117538728198</v>
      </c>
      <c r="O71" s="4"/>
    </row>
    <row r="72" spans="2:10" ht="22.5" customHeight="1">
      <c r="B72" s="757" t="s">
        <v>373</v>
      </c>
      <c r="C72" s="759" t="s">
        <v>374</v>
      </c>
      <c r="D72" s="726">
        <v>754</v>
      </c>
      <c r="E72" s="727">
        <v>75412</v>
      </c>
      <c r="F72" s="727">
        <v>4210</v>
      </c>
      <c r="G72" s="414" t="s">
        <v>414</v>
      </c>
      <c r="H72" s="506">
        <v>2096.88</v>
      </c>
      <c r="I72" s="507">
        <v>2096</v>
      </c>
      <c r="J72" s="508">
        <f t="shared" si="0"/>
        <v>0.9995803288695585</v>
      </c>
    </row>
    <row r="73" spans="2:10" ht="22.5" customHeight="1">
      <c r="B73" s="757"/>
      <c r="C73" s="759"/>
      <c r="D73" s="214">
        <v>900</v>
      </c>
      <c r="E73" s="215">
        <v>90015</v>
      </c>
      <c r="F73" s="572">
        <v>6050</v>
      </c>
      <c r="G73" s="218" t="s">
        <v>141</v>
      </c>
      <c r="H73" s="229">
        <v>4428</v>
      </c>
      <c r="I73" s="230">
        <v>4428</v>
      </c>
      <c r="J73" s="493">
        <f t="shared" si="0"/>
        <v>1</v>
      </c>
    </row>
    <row r="74" spans="2:10" ht="22.5" customHeight="1">
      <c r="B74" s="757"/>
      <c r="C74" s="759"/>
      <c r="D74" s="214">
        <v>921</v>
      </c>
      <c r="E74" s="215">
        <v>92195</v>
      </c>
      <c r="F74" s="215">
        <v>4210</v>
      </c>
      <c r="G74" s="218" t="s">
        <v>414</v>
      </c>
      <c r="H74" s="564">
        <v>5690</v>
      </c>
      <c r="I74" s="560">
        <v>4236.48</v>
      </c>
      <c r="J74" s="493">
        <f t="shared" si="0"/>
        <v>0.7445483304042179</v>
      </c>
    </row>
    <row r="75" spans="2:10" ht="22.5" customHeight="1" thickBot="1">
      <c r="B75" s="758"/>
      <c r="C75" s="752"/>
      <c r="D75" s="753" t="s">
        <v>443</v>
      </c>
      <c r="E75" s="754"/>
      <c r="F75" s="754"/>
      <c r="G75" s="755"/>
      <c r="H75" s="503">
        <f>SUM(H72:H74)</f>
        <v>12214.880000000001</v>
      </c>
      <c r="I75" s="502">
        <f>SUM(I72:I74)</f>
        <v>10760.48</v>
      </c>
      <c r="J75" s="509">
        <f>I75/H75</f>
        <v>0.880932109034227</v>
      </c>
    </row>
    <row r="76" spans="2:10" ht="22.5" customHeight="1">
      <c r="B76" s="749" t="s">
        <v>375</v>
      </c>
      <c r="C76" s="751" t="s">
        <v>376</v>
      </c>
      <c r="D76" s="487">
        <v>600</v>
      </c>
      <c r="E76" s="487">
        <v>60016</v>
      </c>
      <c r="F76" s="488">
        <v>4270</v>
      </c>
      <c r="G76" s="494" t="s">
        <v>182</v>
      </c>
      <c r="H76" s="495">
        <v>8105.47</v>
      </c>
      <c r="I76" s="491">
        <v>8105.47</v>
      </c>
      <c r="J76" s="492">
        <f t="shared" si="0"/>
        <v>1</v>
      </c>
    </row>
    <row r="77" spans="2:10" ht="22.5" customHeight="1" thickBot="1">
      <c r="B77" s="750"/>
      <c r="C77" s="752"/>
      <c r="D77" s="753" t="s">
        <v>443</v>
      </c>
      <c r="E77" s="754"/>
      <c r="F77" s="754"/>
      <c r="G77" s="755"/>
      <c r="H77" s="501">
        <f>SUM(H76:H76)</f>
        <v>8105.47</v>
      </c>
      <c r="I77" s="505">
        <f>SUM(I76:I76)</f>
        <v>8105.47</v>
      </c>
      <c r="J77" s="728">
        <f>I77/H77</f>
        <v>1</v>
      </c>
    </row>
    <row r="78" spans="2:10" ht="22.5" customHeight="1">
      <c r="B78" s="760" t="s">
        <v>332</v>
      </c>
      <c r="C78" s="761"/>
      <c r="D78" s="761"/>
      <c r="E78" s="761"/>
      <c r="F78" s="761"/>
      <c r="G78" s="498"/>
      <c r="H78" s="499">
        <f>H11+H16+H18+H23+H30+H32+H35+H39+H44+H50+H54+H57+H64+H67+H71+H75+H77</f>
        <v>289062.81</v>
      </c>
      <c r="I78" s="499">
        <f>I11+I16+I18+I23+I30+I32+I35+I39+I44+I50+I54+I57+I64+I67+I71+I75+I77</f>
        <v>284137.62</v>
      </c>
      <c r="J78" s="500">
        <f t="shared" si="0"/>
        <v>0.9829615231374801</v>
      </c>
    </row>
    <row r="81" ht="12.75" customHeight="1">
      <c r="I81" s="481"/>
    </row>
    <row r="82" spans="3:4" ht="12.75" customHeight="1">
      <c r="C82" s="4"/>
      <c r="D82" s="217"/>
    </row>
    <row r="83" ht="12.75" customHeight="1">
      <c r="C83" s="4"/>
    </row>
    <row r="87" ht="12" customHeight="1"/>
    <row r="88" ht="12" customHeight="1"/>
    <row r="89" ht="12" customHeight="1">
      <c r="H89" s="233"/>
    </row>
    <row r="177" ht="14.25">
      <c r="G177" s="2"/>
    </row>
    <row r="183" spans="6:7" ht="14.25">
      <c r="F183" s="512"/>
      <c r="G183" s="512"/>
    </row>
  </sheetData>
  <sheetProtection/>
  <mergeCells count="53">
    <mergeCell ref="B78:F78"/>
    <mergeCell ref="E3:G3"/>
    <mergeCell ref="B7:B11"/>
    <mergeCell ref="C7:C11"/>
    <mergeCell ref="D11:G11"/>
    <mergeCell ref="B12:B16"/>
    <mergeCell ref="C12:C16"/>
    <mergeCell ref="D16:G16"/>
    <mergeCell ref="B19:B23"/>
    <mergeCell ref="C19:C23"/>
    <mergeCell ref="D23:G23"/>
    <mergeCell ref="B17:B18"/>
    <mergeCell ref="C17:C18"/>
    <mergeCell ref="D18:G18"/>
    <mergeCell ref="B24:B30"/>
    <mergeCell ref="C24:C30"/>
    <mergeCell ref="D30:G30"/>
    <mergeCell ref="B31:B32"/>
    <mergeCell ref="C31:C32"/>
    <mergeCell ref="D32:G32"/>
    <mergeCell ref="B33:B35"/>
    <mergeCell ref="C33:C35"/>
    <mergeCell ref="D35:G35"/>
    <mergeCell ref="B36:B39"/>
    <mergeCell ref="C36:C39"/>
    <mergeCell ref="D39:G39"/>
    <mergeCell ref="B40:B44"/>
    <mergeCell ref="C40:C44"/>
    <mergeCell ref="D44:G44"/>
    <mergeCell ref="B45:B50"/>
    <mergeCell ref="C45:C50"/>
    <mergeCell ref="D50:G50"/>
    <mergeCell ref="B51:B54"/>
    <mergeCell ref="C51:C54"/>
    <mergeCell ref="D54:G54"/>
    <mergeCell ref="D57:G57"/>
    <mergeCell ref="B58:B64"/>
    <mergeCell ref="C58:C64"/>
    <mergeCell ref="D64:G64"/>
    <mergeCell ref="B65:B67"/>
    <mergeCell ref="C65:C67"/>
    <mergeCell ref="D67:G67"/>
    <mergeCell ref="B55:B57"/>
    <mergeCell ref="C55:C57"/>
    <mergeCell ref="B76:B77"/>
    <mergeCell ref="C76:C77"/>
    <mergeCell ref="D77:G77"/>
    <mergeCell ref="B68:B71"/>
    <mergeCell ref="C68:C71"/>
    <mergeCell ref="D71:G71"/>
    <mergeCell ref="B72:B75"/>
    <mergeCell ref="C72:C75"/>
    <mergeCell ref="D75:G75"/>
  </mergeCells>
  <printOptions/>
  <pageMargins left="0.31496062992125984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75"/>
  <sheetViews>
    <sheetView zoomScalePageLayoutView="0" workbookViewId="0" topLeftCell="A1">
      <selection activeCell="A151" sqref="A151:IV152"/>
    </sheetView>
  </sheetViews>
  <sheetFormatPr defaultColWidth="8.796875" defaultRowHeight="14.25"/>
  <cols>
    <col min="1" max="1" width="4.8984375" style="0" customWidth="1"/>
    <col min="2" max="2" width="4.3984375" style="0" customWidth="1"/>
    <col min="3" max="3" width="6" style="0" customWidth="1"/>
    <col min="4" max="4" width="6.19921875" style="0" customWidth="1"/>
    <col min="5" max="5" width="33.69921875" style="0" customWidth="1"/>
    <col min="6" max="6" width="13.09765625" style="0" customWidth="1"/>
    <col min="7" max="7" width="13.19921875" style="0" customWidth="1"/>
    <col min="8" max="8" width="8.3984375" style="0" customWidth="1"/>
    <col min="9" max="9" width="1.390625" style="0" customWidth="1"/>
  </cols>
  <sheetData>
    <row r="2" spans="2:7" ht="18.75">
      <c r="B2" s="77"/>
      <c r="D2" s="193"/>
      <c r="G2" s="3" t="s">
        <v>381</v>
      </c>
    </row>
    <row r="3" spans="2:5" ht="14.25">
      <c r="B3" s="77"/>
      <c r="C3" s="77"/>
      <c r="D3" s="77"/>
      <c r="E3" s="77"/>
    </row>
    <row r="4" ht="11.25" customHeight="1"/>
    <row r="5" spans="2:8" ht="48.75" customHeight="1">
      <c r="B5" s="766" t="s">
        <v>503</v>
      </c>
      <c r="C5" s="766"/>
      <c r="D5" s="766"/>
      <c r="E5" s="766"/>
      <c r="F5" s="766"/>
      <c r="G5" s="766"/>
      <c r="H5" s="766"/>
    </row>
    <row r="6" spans="2:8" ht="13.5" customHeight="1">
      <c r="B6" s="160"/>
      <c r="C6" s="160"/>
      <c r="D6" s="160"/>
      <c r="E6" s="160"/>
      <c r="F6" s="117"/>
      <c r="G6" s="117"/>
      <c r="H6" s="203" t="s">
        <v>6</v>
      </c>
    </row>
    <row r="7" spans="2:8" ht="13.5" customHeight="1" thickBot="1">
      <c r="B7" s="197" t="s">
        <v>1</v>
      </c>
      <c r="C7" s="197" t="s">
        <v>2</v>
      </c>
      <c r="D7" s="197" t="s">
        <v>3</v>
      </c>
      <c r="E7" s="1"/>
      <c r="F7" s="198" t="s">
        <v>5</v>
      </c>
      <c r="G7" s="198" t="s">
        <v>6</v>
      </c>
      <c r="H7" s="204" t="s">
        <v>333</v>
      </c>
    </row>
    <row r="8" spans="2:8" s="194" customFormat="1" ht="32.25" thickBot="1">
      <c r="B8" s="276" t="s">
        <v>147</v>
      </c>
      <c r="C8" s="277"/>
      <c r="D8" s="277"/>
      <c r="E8" s="278" t="s">
        <v>148</v>
      </c>
      <c r="F8" s="310">
        <f>F9</f>
        <v>426000</v>
      </c>
      <c r="G8" s="310">
        <f>G9</f>
        <v>423235</v>
      </c>
      <c r="H8" s="311">
        <f aca="true" t="shared" si="0" ref="H8:H23">G8/F8</f>
        <v>0.9935093896713615</v>
      </c>
    </row>
    <row r="9" spans="2:8" s="194" customFormat="1" ht="19.5" customHeight="1">
      <c r="B9" s="260"/>
      <c r="C9" s="287">
        <v>60014</v>
      </c>
      <c r="D9" s="287"/>
      <c r="E9" s="288" t="s">
        <v>151</v>
      </c>
      <c r="F9" s="307">
        <f>F10+F11</f>
        <v>426000</v>
      </c>
      <c r="G9" s="307">
        <f>G10+G11</f>
        <v>423235</v>
      </c>
      <c r="H9" s="308">
        <f t="shared" si="0"/>
        <v>0.9935093896713615</v>
      </c>
    </row>
    <row r="10" spans="2:8" s="194" customFormat="1" ht="36">
      <c r="B10" s="260"/>
      <c r="C10" s="287"/>
      <c r="D10" s="57" t="s">
        <v>518</v>
      </c>
      <c r="E10" s="471" t="s">
        <v>528</v>
      </c>
      <c r="F10" s="261">
        <v>221000</v>
      </c>
      <c r="G10" s="261">
        <v>219124</v>
      </c>
      <c r="H10" s="256">
        <f t="shared" si="0"/>
        <v>0.9915113122171946</v>
      </c>
    </row>
    <row r="11" spans="2:8" s="194" customFormat="1" ht="64.5" thickBot="1">
      <c r="B11" s="462"/>
      <c r="C11" s="161"/>
      <c r="D11" s="687">
        <v>6300</v>
      </c>
      <c r="E11" s="688" t="s">
        <v>435</v>
      </c>
      <c r="F11" s="461">
        <v>205000</v>
      </c>
      <c r="G11" s="461">
        <v>204111</v>
      </c>
      <c r="H11" s="256">
        <f t="shared" si="0"/>
        <v>0.9956634146341463</v>
      </c>
    </row>
    <row r="12" spans="2:8" s="194" customFormat="1" ht="32.25" thickBot="1">
      <c r="B12" s="276" t="s">
        <v>120</v>
      </c>
      <c r="C12" s="277"/>
      <c r="D12" s="277"/>
      <c r="E12" s="278" t="s">
        <v>121</v>
      </c>
      <c r="F12" s="310">
        <f>F13+F15</f>
        <v>64000</v>
      </c>
      <c r="G12" s="310">
        <f>G13+G15</f>
        <v>63500</v>
      </c>
      <c r="H12" s="311">
        <v>0</v>
      </c>
    </row>
    <row r="13" spans="2:8" s="194" customFormat="1" ht="19.5" customHeight="1">
      <c r="B13" s="619"/>
      <c r="C13" s="620" t="s">
        <v>300</v>
      </c>
      <c r="D13" s="621"/>
      <c r="E13" s="622" t="s">
        <v>301</v>
      </c>
      <c r="F13" s="623">
        <f>F14</f>
        <v>36000</v>
      </c>
      <c r="G13" s="623">
        <f>G14</f>
        <v>36000</v>
      </c>
      <c r="H13" s="308">
        <f t="shared" si="0"/>
        <v>1</v>
      </c>
    </row>
    <row r="14" spans="2:8" s="194" customFormat="1" ht="51">
      <c r="B14" s="624"/>
      <c r="C14" s="609"/>
      <c r="D14" s="610" t="s">
        <v>461</v>
      </c>
      <c r="E14" s="611" t="s">
        <v>462</v>
      </c>
      <c r="F14" s="261">
        <v>36000</v>
      </c>
      <c r="G14" s="38">
        <v>36000</v>
      </c>
      <c r="H14" s="256">
        <f t="shared" si="0"/>
        <v>1</v>
      </c>
    </row>
    <row r="15" spans="2:8" s="194" customFormat="1" ht="19.5" customHeight="1">
      <c r="B15" s="625"/>
      <c r="C15" s="287" t="s">
        <v>245</v>
      </c>
      <c r="D15" s="304"/>
      <c r="E15" s="288" t="s">
        <v>246</v>
      </c>
      <c r="F15" s="584">
        <f>F16</f>
        <v>28000</v>
      </c>
      <c r="G15" s="584">
        <f>G16</f>
        <v>27500</v>
      </c>
      <c r="H15" s="308">
        <f t="shared" si="0"/>
        <v>0.9821428571428571</v>
      </c>
    </row>
    <row r="16" spans="2:8" s="194" customFormat="1" ht="51.75" thickBot="1">
      <c r="B16" s="199"/>
      <c r="C16" s="173"/>
      <c r="D16" s="614" t="s">
        <v>461</v>
      </c>
      <c r="E16" s="615" t="s">
        <v>462</v>
      </c>
      <c r="F16" s="257">
        <v>28000</v>
      </c>
      <c r="G16" s="442">
        <v>27500</v>
      </c>
      <c r="H16" s="256">
        <f t="shared" si="0"/>
        <v>0.9821428571428571</v>
      </c>
    </row>
    <row r="17" spans="2:8" ht="33" customHeight="1" thickBot="1">
      <c r="B17" s="276" t="s">
        <v>126</v>
      </c>
      <c r="C17" s="277"/>
      <c r="D17" s="277"/>
      <c r="E17" s="278" t="s">
        <v>127</v>
      </c>
      <c r="F17" s="312">
        <f>F18+F21</f>
        <v>906768</v>
      </c>
      <c r="G17" s="312">
        <f>G18+G21</f>
        <v>906767.6</v>
      </c>
      <c r="H17" s="311">
        <f t="shared" si="0"/>
        <v>0.9999995588728319</v>
      </c>
    </row>
    <row r="18" spans="2:8" ht="33" customHeight="1">
      <c r="B18" s="626"/>
      <c r="C18" s="351" t="s">
        <v>463</v>
      </c>
      <c r="D18" s="351"/>
      <c r="E18" s="352" t="s">
        <v>464</v>
      </c>
      <c r="F18" s="616">
        <f>F19+F20</f>
        <v>186768</v>
      </c>
      <c r="G18" s="616">
        <f>G19+G20</f>
        <v>186767.6</v>
      </c>
      <c r="H18" s="309">
        <f t="shared" si="0"/>
        <v>0.9999978583054914</v>
      </c>
    </row>
    <row r="19" spans="2:8" ht="26.25" customHeight="1">
      <c r="B19" s="627"/>
      <c r="C19" s="28"/>
      <c r="D19" s="30" t="s">
        <v>276</v>
      </c>
      <c r="E19" s="62" t="s">
        <v>256</v>
      </c>
      <c r="F19" s="613">
        <v>144254</v>
      </c>
      <c r="G19" s="613">
        <v>144254</v>
      </c>
      <c r="H19" s="306">
        <f t="shared" si="0"/>
        <v>1</v>
      </c>
    </row>
    <row r="20" spans="2:8" ht="51">
      <c r="B20" s="627"/>
      <c r="C20" s="28"/>
      <c r="D20" s="685" t="s">
        <v>526</v>
      </c>
      <c r="E20" s="686" t="s">
        <v>527</v>
      </c>
      <c r="F20" s="613">
        <v>42514</v>
      </c>
      <c r="G20" s="613">
        <v>42513.6</v>
      </c>
      <c r="H20" s="306">
        <f t="shared" si="0"/>
        <v>0.9999905913346192</v>
      </c>
    </row>
    <row r="21" spans="2:8" ht="19.5" customHeight="1">
      <c r="B21" s="251"/>
      <c r="C21" s="287" t="s">
        <v>257</v>
      </c>
      <c r="D21" s="304"/>
      <c r="E21" s="288" t="s">
        <v>258</v>
      </c>
      <c r="F21" s="612">
        <f>F22</f>
        <v>720000</v>
      </c>
      <c r="G21" s="612">
        <f>G22</f>
        <v>720000</v>
      </c>
      <c r="H21" s="628">
        <f t="shared" si="0"/>
        <v>1</v>
      </c>
    </row>
    <row r="22" spans="2:8" ht="26.25" thickBot="1">
      <c r="B22" s="629"/>
      <c r="C22" s="630"/>
      <c r="D22" s="516">
        <v>2480</v>
      </c>
      <c r="E22" s="517" t="s">
        <v>256</v>
      </c>
      <c r="F22" s="631">
        <v>720000</v>
      </c>
      <c r="G22" s="631">
        <v>720000</v>
      </c>
      <c r="H22" s="632">
        <f t="shared" si="0"/>
        <v>1</v>
      </c>
    </row>
    <row r="23" spans="2:8" ht="30" customHeight="1" thickBot="1">
      <c r="B23" s="767" t="s">
        <v>332</v>
      </c>
      <c r="C23" s="768"/>
      <c r="D23" s="768"/>
      <c r="E23" s="769"/>
      <c r="F23" s="617">
        <f>F8+F12+F17</f>
        <v>1396768</v>
      </c>
      <c r="G23" s="617">
        <f>G8+G12+G17</f>
        <v>1393502.6</v>
      </c>
      <c r="H23" s="618">
        <f t="shared" si="0"/>
        <v>0.997662174391166</v>
      </c>
    </row>
    <row r="29" ht="14.25">
      <c r="H29" s="227"/>
    </row>
    <row r="37" ht="14.25">
      <c r="E37" s="196"/>
    </row>
    <row r="117" ht="14.25">
      <c r="G117" s="77"/>
    </row>
    <row r="175" spans="6:7" ht="14.25">
      <c r="F175" s="511"/>
      <c r="G175" s="511"/>
    </row>
  </sheetData>
  <sheetProtection/>
  <mergeCells count="2">
    <mergeCell ref="B5:H5"/>
    <mergeCell ref="B23:E23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87"/>
  <sheetViews>
    <sheetView zoomScalePageLayoutView="0" workbookViewId="0" topLeftCell="A1">
      <selection activeCell="A151" sqref="A151:IV152"/>
    </sheetView>
  </sheetViews>
  <sheetFormatPr defaultColWidth="8.796875" defaultRowHeight="14.25"/>
  <cols>
    <col min="1" max="1" width="6.3984375" style="0" customWidth="1"/>
    <col min="2" max="2" width="4.3984375" style="0" customWidth="1"/>
    <col min="3" max="3" width="6.09765625" style="0" customWidth="1"/>
    <col min="4" max="4" width="6.59765625" style="0" customWidth="1"/>
    <col min="5" max="5" width="28" style="0" customWidth="1"/>
    <col min="6" max="7" width="13.69921875" style="0" customWidth="1"/>
    <col min="8" max="8" width="9.09765625" style="0" customWidth="1"/>
    <col min="9" max="9" width="1.203125" style="0" customWidth="1"/>
  </cols>
  <sheetData>
    <row r="1" ht="14.25">
      <c r="B1" s="77"/>
    </row>
    <row r="2" ht="14.25">
      <c r="B2" s="77"/>
    </row>
    <row r="6" ht="15.75">
      <c r="G6" s="3" t="s">
        <v>432</v>
      </c>
    </row>
    <row r="7" ht="15.75">
      <c r="G7" s="3"/>
    </row>
    <row r="8" ht="15.75">
      <c r="G8" s="3"/>
    </row>
    <row r="9" ht="15.75">
      <c r="G9" s="3"/>
    </row>
    <row r="10" spans="5:6" ht="31.5" customHeight="1">
      <c r="E10" s="770" t="s">
        <v>504</v>
      </c>
      <c r="F10" s="770"/>
    </row>
    <row r="11" ht="15.75">
      <c r="E11" s="93"/>
    </row>
    <row r="12" ht="15.75">
      <c r="E12" s="93"/>
    </row>
    <row r="13" spans="2:8" ht="15.75">
      <c r="B13" s="115"/>
      <c r="C13" s="115"/>
      <c r="D13" s="93"/>
      <c r="F13" s="108"/>
      <c r="H13" s="227"/>
    </row>
    <row r="14" spans="2:8" ht="28.5" customHeight="1" thickBot="1">
      <c r="B14" s="116" t="s">
        <v>1</v>
      </c>
      <c r="C14" s="116" t="s">
        <v>2</v>
      </c>
      <c r="D14" s="116" t="s">
        <v>3</v>
      </c>
      <c r="E14" s="116" t="s">
        <v>4</v>
      </c>
      <c r="F14" s="116" t="s">
        <v>5</v>
      </c>
      <c r="G14" s="116" t="s">
        <v>6</v>
      </c>
      <c r="H14" s="117" t="s">
        <v>7</v>
      </c>
    </row>
    <row r="15" spans="2:8" ht="32.25" thickBot="1">
      <c r="B15" s="276" t="s">
        <v>126</v>
      </c>
      <c r="C15" s="277"/>
      <c r="D15" s="277"/>
      <c r="E15" s="278" t="s">
        <v>127</v>
      </c>
      <c r="F15" s="633">
        <f>F16+F19</f>
        <v>906768</v>
      </c>
      <c r="G15" s="634">
        <f>G16+G19</f>
        <v>906767.6</v>
      </c>
      <c r="H15" s="597">
        <f aca="true" t="shared" si="0" ref="H15:H21">G15/F15</f>
        <v>0.9999995588728319</v>
      </c>
    </row>
    <row r="16" spans="2:8" ht="30">
      <c r="B16" s="39"/>
      <c r="C16" s="351" t="s">
        <v>463</v>
      </c>
      <c r="D16" s="351"/>
      <c r="E16" s="352" t="s">
        <v>464</v>
      </c>
      <c r="F16" s="448">
        <f>F17+F18</f>
        <v>186768</v>
      </c>
      <c r="G16" s="448">
        <f>G17+G18</f>
        <v>186767.6</v>
      </c>
      <c r="H16" s="345">
        <f t="shared" si="0"/>
        <v>0.9999978583054914</v>
      </c>
    </row>
    <row r="17" spans="2:8" ht="25.5">
      <c r="B17" s="28"/>
      <c r="C17" s="28"/>
      <c r="D17" s="30" t="s">
        <v>276</v>
      </c>
      <c r="E17" s="13" t="s">
        <v>429</v>
      </c>
      <c r="F17" s="65">
        <v>144254</v>
      </c>
      <c r="G17" s="65">
        <v>144254</v>
      </c>
      <c r="H17" s="21">
        <f t="shared" si="0"/>
        <v>1</v>
      </c>
    </row>
    <row r="18" spans="2:8" ht="25.5">
      <c r="B18" s="28"/>
      <c r="C18" s="28"/>
      <c r="D18" s="685" t="s">
        <v>526</v>
      </c>
      <c r="E18" s="13" t="s">
        <v>429</v>
      </c>
      <c r="F18" s="65">
        <v>42514</v>
      </c>
      <c r="G18" s="65">
        <v>42513.6</v>
      </c>
      <c r="H18" s="21">
        <f t="shared" si="0"/>
        <v>0.9999905913346192</v>
      </c>
    </row>
    <row r="19" spans="2:8" ht="30" customHeight="1">
      <c r="B19" s="33"/>
      <c r="C19" s="287" t="s">
        <v>257</v>
      </c>
      <c r="D19" s="287"/>
      <c r="E19" s="288" t="s">
        <v>258</v>
      </c>
      <c r="F19" s="343">
        <f>F20</f>
        <v>720000</v>
      </c>
      <c r="G19" s="343">
        <f>G20</f>
        <v>720000</v>
      </c>
      <c r="H19" s="340">
        <f t="shared" si="0"/>
        <v>1</v>
      </c>
    </row>
    <row r="20" spans="2:8" ht="30" customHeight="1" thickBot="1">
      <c r="B20" s="25"/>
      <c r="C20" s="25"/>
      <c r="D20" s="27" t="s">
        <v>276</v>
      </c>
      <c r="E20" s="19" t="s">
        <v>429</v>
      </c>
      <c r="F20" s="20">
        <v>720000</v>
      </c>
      <c r="G20" s="20">
        <v>720000</v>
      </c>
      <c r="H20" s="21">
        <f t="shared" si="0"/>
        <v>1</v>
      </c>
    </row>
    <row r="21" spans="2:8" ht="30" customHeight="1" thickBot="1">
      <c r="B21" s="276"/>
      <c r="C21" s="277"/>
      <c r="D21" s="277"/>
      <c r="E21" s="278" t="s">
        <v>277</v>
      </c>
      <c r="F21" s="377">
        <f>F15</f>
        <v>906768</v>
      </c>
      <c r="G21" s="330">
        <f>G15</f>
        <v>906767.6</v>
      </c>
      <c r="H21" s="331">
        <f t="shared" si="0"/>
        <v>0.9999995588728319</v>
      </c>
    </row>
    <row r="78" ht="15.75" customHeight="1">
      <c r="E78" s="81"/>
    </row>
    <row r="85" ht="15.75" customHeight="1">
      <c r="E85" s="81"/>
    </row>
    <row r="95" spans="2:8" ht="14.25">
      <c r="B95" s="165"/>
      <c r="C95" s="165"/>
      <c r="D95" s="165"/>
      <c r="E95" s="165"/>
      <c r="F95" s="165"/>
      <c r="G95" s="165"/>
      <c r="H95" s="165"/>
    </row>
    <row r="129" ht="14.25">
      <c r="G129" s="77"/>
    </row>
    <row r="353" spans="5:7" ht="15.75">
      <c r="E353" s="91"/>
      <c r="F353" s="118"/>
      <c r="G353" s="118"/>
    </row>
    <row r="354" spans="6:7" ht="14.25">
      <c r="F354" s="77"/>
      <c r="G354" s="77"/>
    </row>
    <row r="355" spans="6:7" ht="14.25">
      <c r="F355" s="77"/>
      <c r="G355" s="77"/>
    </row>
    <row r="384" ht="15.75">
      <c r="E384" s="183"/>
    </row>
    <row r="387" ht="15">
      <c r="E387" s="185"/>
    </row>
  </sheetData>
  <sheetProtection/>
  <mergeCells count="1">
    <mergeCell ref="E10:F10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71"/>
  <sheetViews>
    <sheetView zoomScalePageLayoutView="0" workbookViewId="0" topLeftCell="A40">
      <selection activeCell="A151" sqref="A151:IV152"/>
    </sheetView>
  </sheetViews>
  <sheetFormatPr defaultColWidth="8.796875" defaultRowHeight="14.25"/>
  <cols>
    <col min="1" max="1" width="9.5" style="0" customWidth="1"/>
    <col min="2" max="2" width="4.3984375" style="0" customWidth="1"/>
    <col min="3" max="3" width="6" style="0" customWidth="1"/>
    <col min="4" max="4" width="6.19921875" style="0" customWidth="1"/>
    <col min="5" max="5" width="45" style="0" customWidth="1"/>
    <col min="6" max="6" width="13.09765625" style="0" customWidth="1"/>
    <col min="7" max="7" width="13.5" style="0" customWidth="1"/>
    <col min="8" max="8" width="10.59765625" style="0" customWidth="1"/>
    <col min="9" max="9" width="8.59765625" style="0" customWidth="1"/>
  </cols>
  <sheetData>
    <row r="2" spans="2:7" ht="18.75">
      <c r="B2" s="77"/>
      <c r="D2" s="193"/>
      <c r="G2" s="3" t="s">
        <v>433</v>
      </c>
    </row>
    <row r="3" spans="2:5" ht="14.25">
      <c r="B3" s="77"/>
      <c r="C3" s="77"/>
      <c r="D3" s="77"/>
      <c r="E3" s="77"/>
    </row>
    <row r="4" ht="11.25" customHeight="1"/>
    <row r="5" spans="2:8" ht="48.75" customHeight="1">
      <c r="B5" s="771" t="s">
        <v>505</v>
      </c>
      <c r="C5" s="771"/>
      <c r="D5" s="771"/>
      <c r="E5" s="771"/>
      <c r="F5" s="771"/>
      <c r="G5" s="771"/>
      <c r="H5" s="771"/>
    </row>
    <row r="6" spans="2:8" ht="13.5" customHeight="1">
      <c r="B6" s="160"/>
      <c r="C6" s="160"/>
      <c r="D6" s="160"/>
      <c r="E6" s="160"/>
      <c r="F6" s="117"/>
      <c r="G6" s="117"/>
      <c r="H6" s="203" t="s">
        <v>6</v>
      </c>
    </row>
    <row r="7" spans="2:8" ht="13.5" customHeight="1" thickBot="1">
      <c r="B7" s="197" t="s">
        <v>1</v>
      </c>
      <c r="C7" s="197" t="s">
        <v>2</v>
      </c>
      <c r="D7" s="197" t="s">
        <v>3</v>
      </c>
      <c r="E7" s="1"/>
      <c r="F7" s="198" t="s">
        <v>5</v>
      </c>
      <c r="G7" s="198" t="s">
        <v>6</v>
      </c>
      <c r="H7" s="204" t="s">
        <v>333</v>
      </c>
    </row>
    <row r="8" spans="2:8" ht="32.25" thickBot="1">
      <c r="B8" s="416" t="s">
        <v>193</v>
      </c>
      <c r="C8" s="417"/>
      <c r="D8" s="417"/>
      <c r="E8" s="278" t="s">
        <v>194</v>
      </c>
      <c r="F8" s="418">
        <f>F9</f>
        <v>49964</v>
      </c>
      <c r="G8" s="418">
        <f>G9</f>
        <v>49944.979999999996</v>
      </c>
      <c r="H8" s="311">
        <f>G8/F8</f>
        <v>0.9996193259146585</v>
      </c>
    </row>
    <row r="9" spans="2:8" ht="18" customHeight="1">
      <c r="B9" s="577"/>
      <c r="C9" s="578" t="s">
        <v>195</v>
      </c>
      <c r="D9" s="459"/>
      <c r="E9" s="460" t="s">
        <v>273</v>
      </c>
      <c r="F9" s="579">
        <f>F10+F11</f>
        <v>49964</v>
      </c>
      <c r="G9" s="579">
        <f>G10+G11</f>
        <v>49944.979999999996</v>
      </c>
      <c r="H9" s="580">
        <f aca="true" t="shared" si="0" ref="H9:H35">G9/F9</f>
        <v>0.9996193259146585</v>
      </c>
    </row>
    <row r="10" spans="2:8" ht="25.5" customHeight="1">
      <c r="B10" s="691"/>
      <c r="C10" s="692"/>
      <c r="D10" s="57" t="s">
        <v>403</v>
      </c>
      <c r="E10" s="218" t="s">
        <v>404</v>
      </c>
      <c r="F10" s="241">
        <v>14000</v>
      </c>
      <c r="G10" s="241">
        <v>13980.98</v>
      </c>
      <c r="H10" s="205">
        <f t="shared" si="0"/>
        <v>0.9986414285714286</v>
      </c>
    </row>
    <row r="11" spans="2:8" ht="34.5" thickBot="1">
      <c r="B11" s="689"/>
      <c r="C11" s="690"/>
      <c r="D11" s="30" t="s">
        <v>520</v>
      </c>
      <c r="E11" s="709" t="s">
        <v>521</v>
      </c>
      <c r="F11" s="14">
        <v>35964</v>
      </c>
      <c r="G11" s="14">
        <v>35964</v>
      </c>
      <c r="H11" s="205">
        <f t="shared" si="0"/>
        <v>1</v>
      </c>
    </row>
    <row r="12" spans="2:8" s="194" customFormat="1" ht="18" customHeight="1" thickBot="1">
      <c r="B12" s="276" t="s">
        <v>213</v>
      </c>
      <c r="C12" s="277"/>
      <c r="D12" s="277"/>
      <c r="E12" s="278" t="s">
        <v>214</v>
      </c>
      <c r="F12" s="437">
        <f>F13+F17</f>
        <v>41100</v>
      </c>
      <c r="G12" s="437">
        <f>G13+G17</f>
        <v>41100</v>
      </c>
      <c r="H12" s="576">
        <f t="shared" si="0"/>
        <v>1</v>
      </c>
    </row>
    <row r="13" spans="2:8" s="194" customFormat="1" ht="18" customHeight="1">
      <c r="B13" s="581"/>
      <c r="C13" s="351" t="s">
        <v>217</v>
      </c>
      <c r="D13" s="438"/>
      <c r="E13" s="352" t="s">
        <v>218</v>
      </c>
      <c r="F13" s="439">
        <f>F14+F15+F16</f>
        <v>40000</v>
      </c>
      <c r="G13" s="439">
        <f>G14+G15+G16</f>
        <v>40000</v>
      </c>
      <c r="H13" s="582">
        <f t="shared" si="0"/>
        <v>1</v>
      </c>
    </row>
    <row r="14" spans="2:8" s="194" customFormat="1" ht="52.5" customHeight="1">
      <c r="B14" s="195"/>
      <c r="C14" s="89"/>
      <c r="D14" s="28" t="s">
        <v>36</v>
      </c>
      <c r="E14" s="250" t="s">
        <v>416</v>
      </c>
      <c r="F14" s="201">
        <v>35000</v>
      </c>
      <c r="G14" s="201">
        <v>35000</v>
      </c>
      <c r="H14" s="205">
        <f t="shared" si="0"/>
        <v>1</v>
      </c>
    </row>
    <row r="15" spans="2:8" s="194" customFormat="1" ht="52.5" customHeight="1">
      <c r="B15" s="195"/>
      <c r="C15" s="89"/>
      <c r="D15" s="245" t="s">
        <v>36</v>
      </c>
      <c r="E15" s="250" t="s">
        <v>482</v>
      </c>
      <c r="F15" s="201">
        <v>3000</v>
      </c>
      <c r="G15" s="201">
        <v>3000</v>
      </c>
      <c r="H15" s="205">
        <f t="shared" si="0"/>
        <v>1</v>
      </c>
    </row>
    <row r="16" spans="2:8" s="194" customFormat="1" ht="52.5" customHeight="1">
      <c r="B16" s="195"/>
      <c r="C16" s="89"/>
      <c r="D16" s="245" t="s">
        <v>36</v>
      </c>
      <c r="E16" s="250" t="s">
        <v>483</v>
      </c>
      <c r="F16" s="431">
        <v>2000</v>
      </c>
      <c r="G16" s="201">
        <v>2000</v>
      </c>
      <c r="H16" s="205">
        <f t="shared" si="0"/>
        <v>1</v>
      </c>
    </row>
    <row r="17" spans="2:8" s="194" customFormat="1" ht="18" customHeight="1">
      <c r="B17" s="583"/>
      <c r="C17" s="355" t="s">
        <v>321</v>
      </c>
      <c r="D17" s="553"/>
      <c r="E17" s="356" t="s">
        <v>15</v>
      </c>
      <c r="F17" s="584">
        <f>+F18+F19</f>
        <v>1100</v>
      </c>
      <c r="G17" s="584">
        <f>G18+G19</f>
        <v>1100</v>
      </c>
      <c r="H17" s="585">
        <f t="shared" si="0"/>
        <v>1</v>
      </c>
    </row>
    <row r="18" spans="2:8" s="194" customFormat="1" ht="56.25" customHeight="1">
      <c r="B18" s="251"/>
      <c r="C18" s="252"/>
      <c r="D18" s="245" t="s">
        <v>36</v>
      </c>
      <c r="E18" s="250" t="s">
        <v>484</v>
      </c>
      <c r="F18" s="257">
        <v>800</v>
      </c>
      <c r="G18" s="257">
        <v>800</v>
      </c>
      <c r="H18" s="256">
        <f t="shared" si="0"/>
        <v>1</v>
      </c>
    </row>
    <row r="19" spans="2:8" s="194" customFormat="1" ht="54" customHeight="1" thickBot="1">
      <c r="B19" s="225"/>
      <c r="C19" s="226"/>
      <c r="D19" s="206" t="s">
        <v>36</v>
      </c>
      <c r="E19" s="250" t="s">
        <v>408</v>
      </c>
      <c r="F19" s="255">
        <v>300</v>
      </c>
      <c r="G19" s="255">
        <v>300</v>
      </c>
      <c r="H19" s="256">
        <f t="shared" si="0"/>
        <v>1</v>
      </c>
    </row>
    <row r="20" spans="2:8" s="194" customFormat="1" ht="32.25" thickBot="1">
      <c r="B20" s="283" t="s">
        <v>236</v>
      </c>
      <c r="C20" s="586"/>
      <c r="D20" s="586"/>
      <c r="E20" s="285" t="s">
        <v>237</v>
      </c>
      <c r="F20" s="587">
        <f>F21</f>
        <v>7000</v>
      </c>
      <c r="G20" s="587">
        <f>G21</f>
        <v>7000</v>
      </c>
      <c r="H20" s="588">
        <f t="shared" si="0"/>
        <v>1</v>
      </c>
    </row>
    <row r="21" spans="2:8" s="194" customFormat="1" ht="15">
      <c r="B21" s="589"/>
      <c r="C21" s="351" t="s">
        <v>238</v>
      </c>
      <c r="D21" s="351"/>
      <c r="E21" s="352" t="s">
        <v>15</v>
      </c>
      <c r="F21" s="463">
        <f>F22</f>
        <v>7000</v>
      </c>
      <c r="G21" s="463">
        <f>G22</f>
        <v>7000</v>
      </c>
      <c r="H21" s="585">
        <f t="shared" si="0"/>
        <v>1</v>
      </c>
    </row>
    <row r="22" spans="2:8" ht="52.5" customHeight="1" thickBot="1">
      <c r="B22" s="195"/>
      <c r="C22" s="89"/>
      <c r="D22" s="28" t="s">
        <v>36</v>
      </c>
      <c r="E22" s="250" t="s">
        <v>409</v>
      </c>
      <c r="F22" s="202">
        <v>7000</v>
      </c>
      <c r="G22" s="202">
        <v>7000</v>
      </c>
      <c r="H22" s="205">
        <f t="shared" si="0"/>
        <v>1</v>
      </c>
    </row>
    <row r="23" spans="2:8" ht="18" customHeight="1" thickBot="1">
      <c r="B23" s="276" t="s">
        <v>126</v>
      </c>
      <c r="C23" s="277"/>
      <c r="D23" s="277"/>
      <c r="E23" s="278" t="s">
        <v>127</v>
      </c>
      <c r="F23" s="668">
        <f>F24</f>
        <v>31900</v>
      </c>
      <c r="G23" s="590">
        <f>G24</f>
        <v>31900</v>
      </c>
      <c r="H23" s="576">
        <f t="shared" si="0"/>
        <v>1</v>
      </c>
    </row>
    <row r="24" spans="2:8" ht="18" customHeight="1">
      <c r="B24" s="592"/>
      <c r="C24" s="299" t="s">
        <v>254</v>
      </c>
      <c r="D24" s="303"/>
      <c r="E24" s="301" t="s">
        <v>255</v>
      </c>
      <c r="F24" s="591">
        <f>SUM(F25:F33)</f>
        <v>31900</v>
      </c>
      <c r="G24" s="591">
        <f>SUM(G25:G33)</f>
        <v>31900</v>
      </c>
      <c r="H24" s="309">
        <f t="shared" si="0"/>
        <v>1</v>
      </c>
    </row>
    <row r="25" spans="2:8" ht="56.25" customHeight="1">
      <c r="B25" s="251"/>
      <c r="C25" s="252"/>
      <c r="D25" s="245" t="s">
        <v>36</v>
      </c>
      <c r="E25" s="250" t="s">
        <v>485</v>
      </c>
      <c r="F25" s="639">
        <v>2300</v>
      </c>
      <c r="G25" s="639">
        <v>2300</v>
      </c>
      <c r="H25" s="256">
        <f t="shared" si="0"/>
        <v>1</v>
      </c>
    </row>
    <row r="26" spans="2:8" ht="59.25" customHeight="1">
      <c r="B26" s="195"/>
      <c r="C26" s="89"/>
      <c r="D26" s="28" t="s">
        <v>36</v>
      </c>
      <c r="E26" s="250" t="s">
        <v>410</v>
      </c>
      <c r="F26" s="640">
        <v>1500</v>
      </c>
      <c r="G26" s="640">
        <v>1500</v>
      </c>
      <c r="H26" s="205">
        <f t="shared" si="0"/>
        <v>1</v>
      </c>
    </row>
    <row r="27" spans="2:8" ht="57.75" customHeight="1">
      <c r="B27" s="195"/>
      <c r="C27" s="89"/>
      <c r="D27" s="28" t="s">
        <v>36</v>
      </c>
      <c r="E27" s="250" t="s">
        <v>486</v>
      </c>
      <c r="F27" s="211">
        <v>10200</v>
      </c>
      <c r="G27" s="211">
        <v>10200</v>
      </c>
      <c r="H27" s="205">
        <f t="shared" si="0"/>
        <v>1</v>
      </c>
    </row>
    <row r="28" spans="2:8" ht="56.25" customHeight="1">
      <c r="B28" s="195"/>
      <c r="C28" s="89"/>
      <c r="D28" s="28" t="s">
        <v>36</v>
      </c>
      <c r="E28" s="250" t="s">
        <v>487</v>
      </c>
      <c r="F28" s="211">
        <v>5800</v>
      </c>
      <c r="G28" s="211">
        <v>5800</v>
      </c>
      <c r="H28" s="205">
        <f t="shared" si="0"/>
        <v>1</v>
      </c>
    </row>
    <row r="29" spans="2:8" ht="54.75" customHeight="1">
      <c r="B29" s="195"/>
      <c r="C29" s="89"/>
      <c r="D29" s="28" t="s">
        <v>36</v>
      </c>
      <c r="E29" s="250" t="s">
        <v>488</v>
      </c>
      <c r="F29" s="211">
        <v>5400</v>
      </c>
      <c r="G29" s="211">
        <v>5400</v>
      </c>
      <c r="H29" s="205">
        <f t="shared" si="0"/>
        <v>1</v>
      </c>
    </row>
    <row r="30" spans="2:8" ht="55.5" customHeight="1">
      <c r="B30" s="251"/>
      <c r="C30" s="252"/>
      <c r="D30" s="245" t="s">
        <v>36</v>
      </c>
      <c r="E30" s="250" t="s">
        <v>489</v>
      </c>
      <c r="F30" s="641">
        <v>3200</v>
      </c>
      <c r="G30" s="641">
        <v>3200</v>
      </c>
      <c r="H30" s="254">
        <f t="shared" si="0"/>
        <v>1</v>
      </c>
    </row>
    <row r="31" spans="2:8" ht="63" customHeight="1">
      <c r="B31" s="251"/>
      <c r="C31" s="252"/>
      <c r="D31" s="245" t="s">
        <v>36</v>
      </c>
      <c r="E31" s="250" t="s">
        <v>490</v>
      </c>
      <c r="F31" s="641">
        <v>800</v>
      </c>
      <c r="G31" s="641">
        <v>800</v>
      </c>
      <c r="H31" s="254">
        <f t="shared" si="0"/>
        <v>1</v>
      </c>
    </row>
    <row r="32" spans="2:8" ht="57" customHeight="1">
      <c r="B32" s="251"/>
      <c r="C32" s="252"/>
      <c r="D32" s="245" t="s">
        <v>36</v>
      </c>
      <c r="E32" s="250" t="s">
        <v>491</v>
      </c>
      <c r="F32" s="211">
        <v>800</v>
      </c>
      <c r="G32" s="211">
        <v>800</v>
      </c>
      <c r="H32" s="205">
        <f t="shared" si="0"/>
        <v>1</v>
      </c>
    </row>
    <row r="33" spans="2:8" ht="50.25" thickBot="1">
      <c r="B33" s="635"/>
      <c r="C33" s="636"/>
      <c r="D33" s="245" t="s">
        <v>36</v>
      </c>
      <c r="E33" s="250" t="s">
        <v>416</v>
      </c>
      <c r="F33" s="638">
        <v>1900</v>
      </c>
      <c r="G33" s="638">
        <v>1900</v>
      </c>
      <c r="H33" s="637">
        <f t="shared" si="0"/>
        <v>1</v>
      </c>
    </row>
    <row r="34" spans="2:8" ht="18" customHeight="1" thickBot="1">
      <c r="B34" s="276" t="s">
        <v>260</v>
      </c>
      <c r="C34" s="277"/>
      <c r="D34" s="277"/>
      <c r="E34" s="278" t="s">
        <v>316</v>
      </c>
      <c r="F34" s="590">
        <f>F35</f>
        <v>120000</v>
      </c>
      <c r="G34" s="590">
        <f>G35</f>
        <v>120000</v>
      </c>
      <c r="H34" s="576">
        <f t="shared" si="0"/>
        <v>1</v>
      </c>
    </row>
    <row r="35" spans="2:8" ht="18" customHeight="1">
      <c r="B35" s="642"/>
      <c r="C35" s="459" t="s">
        <v>261</v>
      </c>
      <c r="D35" s="459"/>
      <c r="E35" s="460" t="s">
        <v>317</v>
      </c>
      <c r="F35" s="643">
        <f>SUM(F36:F45)</f>
        <v>120000</v>
      </c>
      <c r="G35" s="643">
        <f>SUM(G36:G45)</f>
        <v>120000</v>
      </c>
      <c r="H35" s="644">
        <f t="shared" si="0"/>
        <v>1</v>
      </c>
    </row>
    <row r="36" spans="2:8" ht="53.25" customHeight="1">
      <c r="B36" s="195"/>
      <c r="C36" s="89"/>
      <c r="D36" s="28" t="s">
        <v>36</v>
      </c>
      <c r="E36" s="250" t="s">
        <v>418</v>
      </c>
      <c r="F36" s="211">
        <v>28000</v>
      </c>
      <c r="G36" s="211">
        <v>28000</v>
      </c>
      <c r="H36" s="205">
        <f aca="true" t="shared" si="1" ref="H36:H46">G36/F36</f>
        <v>1</v>
      </c>
    </row>
    <row r="37" spans="2:8" ht="56.25" customHeight="1">
      <c r="B37" s="195"/>
      <c r="C37" s="89"/>
      <c r="D37" s="28" t="s">
        <v>36</v>
      </c>
      <c r="E37" s="250" t="s">
        <v>419</v>
      </c>
      <c r="F37" s="211">
        <v>11500</v>
      </c>
      <c r="G37" s="211">
        <v>11500</v>
      </c>
      <c r="H37" s="205">
        <f t="shared" si="1"/>
        <v>1</v>
      </c>
    </row>
    <row r="38" spans="2:8" ht="54" customHeight="1">
      <c r="B38" s="195"/>
      <c r="C38" s="89"/>
      <c r="D38" s="28" t="s">
        <v>36</v>
      </c>
      <c r="E38" s="250" t="s">
        <v>420</v>
      </c>
      <c r="F38" s="211">
        <v>11500</v>
      </c>
      <c r="G38" s="211">
        <v>11500</v>
      </c>
      <c r="H38" s="205">
        <f t="shared" si="1"/>
        <v>1</v>
      </c>
    </row>
    <row r="39" spans="2:8" ht="56.25" customHeight="1">
      <c r="B39" s="195"/>
      <c r="C39" s="89"/>
      <c r="D39" s="28" t="s">
        <v>36</v>
      </c>
      <c r="E39" s="250" t="s">
        <v>411</v>
      </c>
      <c r="F39" s="211">
        <v>31000</v>
      </c>
      <c r="G39" s="211">
        <v>31000</v>
      </c>
      <c r="H39" s="205">
        <f t="shared" si="1"/>
        <v>1</v>
      </c>
    </row>
    <row r="40" spans="2:8" ht="54.75" customHeight="1">
      <c r="B40" s="195"/>
      <c r="C40" s="89"/>
      <c r="D40" s="28" t="s">
        <v>36</v>
      </c>
      <c r="E40" s="250" t="s">
        <v>417</v>
      </c>
      <c r="F40" s="211">
        <v>12000</v>
      </c>
      <c r="G40" s="211">
        <v>12000</v>
      </c>
      <c r="H40" s="205">
        <f t="shared" si="1"/>
        <v>1</v>
      </c>
    </row>
    <row r="41" spans="2:8" ht="56.25" customHeight="1">
      <c r="B41" s="195"/>
      <c r="C41" s="89"/>
      <c r="D41" s="28" t="s">
        <v>36</v>
      </c>
      <c r="E41" s="250" t="s">
        <v>412</v>
      </c>
      <c r="F41" s="211">
        <v>12300</v>
      </c>
      <c r="G41" s="211">
        <v>12300</v>
      </c>
      <c r="H41" s="205">
        <f t="shared" si="1"/>
        <v>1</v>
      </c>
    </row>
    <row r="42" spans="2:8" ht="68.25" customHeight="1">
      <c r="B42" s="195"/>
      <c r="C42" s="89"/>
      <c r="D42" s="28" t="s">
        <v>36</v>
      </c>
      <c r="E42" s="250" t="s">
        <v>492</v>
      </c>
      <c r="F42" s="211">
        <v>1700</v>
      </c>
      <c r="G42" s="211">
        <v>1700</v>
      </c>
      <c r="H42" s="205">
        <f t="shared" si="1"/>
        <v>1</v>
      </c>
    </row>
    <row r="43" spans="2:8" ht="57" customHeight="1">
      <c r="B43" s="195"/>
      <c r="C43" s="89"/>
      <c r="D43" s="28" t="s">
        <v>36</v>
      </c>
      <c r="E43" s="250" t="s">
        <v>413</v>
      </c>
      <c r="F43" s="253">
        <v>4500</v>
      </c>
      <c r="G43" s="253">
        <v>4500</v>
      </c>
      <c r="H43" s="254">
        <f t="shared" si="1"/>
        <v>1</v>
      </c>
    </row>
    <row r="44" spans="2:8" ht="52.5" customHeight="1">
      <c r="B44" s="195"/>
      <c r="C44" s="89"/>
      <c r="D44" s="28" t="s">
        <v>36</v>
      </c>
      <c r="E44" s="250" t="s">
        <v>407</v>
      </c>
      <c r="F44" s="253">
        <v>4500</v>
      </c>
      <c r="G44" s="253">
        <v>4500</v>
      </c>
      <c r="H44" s="254">
        <f t="shared" si="1"/>
        <v>1</v>
      </c>
    </row>
    <row r="45" spans="2:8" ht="50.25" thickBot="1">
      <c r="B45" s="199"/>
      <c r="C45" s="18"/>
      <c r="D45" s="25" t="s">
        <v>36</v>
      </c>
      <c r="E45" s="250" t="s">
        <v>416</v>
      </c>
      <c r="F45" s="641">
        <v>3000</v>
      </c>
      <c r="G45" s="641">
        <v>3000</v>
      </c>
      <c r="H45" s="254">
        <f t="shared" si="1"/>
        <v>1</v>
      </c>
    </row>
    <row r="46" spans="2:8" ht="30" customHeight="1" thickBot="1">
      <c r="B46" s="772" t="s">
        <v>332</v>
      </c>
      <c r="C46" s="773"/>
      <c r="D46" s="773"/>
      <c r="E46" s="774"/>
      <c r="F46" s="666">
        <f>F8+F12+F20+F23+F34</f>
        <v>249964</v>
      </c>
      <c r="G46" s="666">
        <f>G8+G12+G20+G23+G34</f>
        <v>249944.97999999998</v>
      </c>
      <c r="H46" s="588">
        <f t="shared" si="1"/>
        <v>0.9999239090429021</v>
      </c>
    </row>
    <row r="47" ht="14.25">
      <c r="F47" s="667"/>
    </row>
    <row r="52" ht="14.25">
      <c r="H52" s="227"/>
    </row>
    <row r="60" ht="14.25">
      <c r="E60" s="196"/>
    </row>
    <row r="140" ht="14.25">
      <c r="G140" s="77"/>
    </row>
    <row r="171" spans="6:7" ht="14.25">
      <c r="F171" s="511"/>
      <c r="G171" s="511"/>
    </row>
  </sheetData>
  <sheetProtection/>
  <mergeCells count="2">
    <mergeCell ref="B5:H5"/>
    <mergeCell ref="B46:E46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I419"/>
  <sheetViews>
    <sheetView zoomScalePageLayoutView="0" workbookViewId="0" topLeftCell="A31">
      <selection activeCell="A151" sqref="A151:IV152"/>
    </sheetView>
  </sheetViews>
  <sheetFormatPr defaultColWidth="8.796875" defaultRowHeight="14.25"/>
  <cols>
    <col min="1" max="1" width="6.3984375" style="1" customWidth="1"/>
    <col min="2" max="2" width="4.59765625" style="1" bestFit="1" customWidth="1"/>
    <col min="3" max="3" width="6.09765625" style="1" bestFit="1" customWidth="1"/>
    <col min="4" max="4" width="6.59765625" style="1" customWidth="1"/>
    <col min="5" max="5" width="39.59765625" style="1" customWidth="1"/>
    <col min="6" max="7" width="14.8984375" style="1" customWidth="1"/>
    <col min="8" max="8" width="9.8984375" style="1" customWidth="1"/>
    <col min="9" max="9" width="0.8984375" style="1" customWidth="1"/>
    <col min="10" max="16384" width="9" style="1" customWidth="1"/>
  </cols>
  <sheetData>
    <row r="3" spans="2:8" ht="15.75">
      <c r="B3" s="2"/>
      <c r="H3" s="3" t="s">
        <v>377</v>
      </c>
    </row>
    <row r="4" ht="14.25">
      <c r="B4" s="2"/>
    </row>
    <row r="5" spans="5:7" ht="15.75" customHeight="1">
      <c r="E5" s="770" t="s">
        <v>506</v>
      </c>
      <c r="F5" s="770"/>
      <c r="G5" s="770"/>
    </row>
    <row r="6" spans="5:7" ht="15.75" customHeight="1">
      <c r="E6" s="93"/>
      <c r="F6" s="93"/>
      <c r="G6" s="93"/>
    </row>
    <row r="7" spans="2:8" ht="39" thickBot="1">
      <c r="B7" s="5" t="s">
        <v>1</v>
      </c>
      <c r="C7" s="5" t="s">
        <v>2</v>
      </c>
      <c r="D7" s="5" t="s">
        <v>3</v>
      </c>
      <c r="E7" s="6" t="s">
        <v>4</v>
      </c>
      <c r="F7" s="7" t="s">
        <v>5</v>
      </c>
      <c r="G7" s="6" t="s">
        <v>278</v>
      </c>
      <c r="H7" s="6" t="s">
        <v>279</v>
      </c>
    </row>
    <row r="8" spans="2:8" s="119" customFormat="1" ht="21" customHeight="1" thickBot="1">
      <c r="B8" s="318" t="s">
        <v>8</v>
      </c>
      <c r="C8" s="320"/>
      <c r="D8" s="319"/>
      <c r="E8" s="285" t="s">
        <v>9</v>
      </c>
      <c r="F8" s="321">
        <f>F9</f>
        <v>713497.95</v>
      </c>
      <c r="G8" s="378">
        <f>G9</f>
        <v>713497.95</v>
      </c>
      <c r="H8" s="322">
        <f aca="true" t="shared" si="0" ref="H8:H15">G8/F8</f>
        <v>1</v>
      </c>
    </row>
    <row r="9" spans="2:8" ht="18" customHeight="1">
      <c r="B9" s="10"/>
      <c r="C9" s="379" t="s">
        <v>14</v>
      </c>
      <c r="D9" s="338"/>
      <c r="E9" s="301" t="s">
        <v>15</v>
      </c>
      <c r="F9" s="339">
        <f>F10</f>
        <v>713497.95</v>
      </c>
      <c r="G9" s="380">
        <f>G10</f>
        <v>713497.95</v>
      </c>
      <c r="H9" s="381">
        <f t="shared" si="0"/>
        <v>1</v>
      </c>
    </row>
    <row r="10" spans="2:8" ht="42" customHeight="1" thickBot="1">
      <c r="B10" s="16"/>
      <c r="C10" s="16"/>
      <c r="D10" s="121" t="s">
        <v>35</v>
      </c>
      <c r="E10" s="483" t="s">
        <v>280</v>
      </c>
      <c r="F10" s="20">
        <v>713497.95</v>
      </c>
      <c r="G10" s="20">
        <v>713497.95</v>
      </c>
      <c r="H10" s="180">
        <f t="shared" si="0"/>
        <v>1</v>
      </c>
    </row>
    <row r="11" spans="2:8" ht="21" customHeight="1" thickBot="1">
      <c r="B11" s="323" t="s">
        <v>31</v>
      </c>
      <c r="C11" s="325"/>
      <c r="D11" s="325"/>
      <c r="E11" s="326" t="s">
        <v>32</v>
      </c>
      <c r="F11" s="703">
        <f>F12</f>
        <v>73356</v>
      </c>
      <c r="G11" s="326">
        <f>G12</f>
        <v>73356</v>
      </c>
      <c r="H11" s="599">
        <f t="shared" si="0"/>
        <v>1</v>
      </c>
    </row>
    <row r="12" spans="2:8" ht="18" customHeight="1">
      <c r="B12" s="122"/>
      <c r="C12" s="382" t="s">
        <v>33</v>
      </c>
      <c r="D12" s="382"/>
      <c r="E12" s="301" t="s">
        <v>34</v>
      </c>
      <c r="F12" s="383">
        <f>F13</f>
        <v>73356</v>
      </c>
      <c r="G12" s="383">
        <f>G13</f>
        <v>73356</v>
      </c>
      <c r="H12" s="381">
        <f t="shared" si="0"/>
        <v>1</v>
      </c>
    </row>
    <row r="13" spans="2:8" ht="42" customHeight="1" thickBot="1">
      <c r="B13" s="123"/>
      <c r="C13" s="123"/>
      <c r="D13" s="102" t="s">
        <v>35</v>
      </c>
      <c r="E13" s="484" t="s">
        <v>280</v>
      </c>
      <c r="F13" s="14">
        <v>73356</v>
      </c>
      <c r="G13" s="14">
        <v>73356</v>
      </c>
      <c r="H13" s="133">
        <f t="shared" si="0"/>
        <v>1</v>
      </c>
    </row>
    <row r="14" spans="2:8" ht="21" customHeight="1" thickBot="1">
      <c r="B14" s="323" t="s">
        <v>44</v>
      </c>
      <c r="C14" s="325"/>
      <c r="D14" s="325"/>
      <c r="E14" s="326" t="s">
        <v>281</v>
      </c>
      <c r="F14" s="703">
        <f>F15+F17+F19+F21</f>
        <v>50173</v>
      </c>
      <c r="G14" s="326">
        <f>G15+G17+G19+G21</f>
        <v>50173</v>
      </c>
      <c r="H14" s="599">
        <f aca="true" t="shared" si="1" ref="H14:H39">G14/F14</f>
        <v>1</v>
      </c>
    </row>
    <row r="15" spans="2:8" ht="30">
      <c r="B15" s="122"/>
      <c r="C15" s="382" t="s">
        <v>46</v>
      </c>
      <c r="D15" s="382"/>
      <c r="E15" s="301" t="s">
        <v>282</v>
      </c>
      <c r="F15" s="383">
        <f>F16</f>
        <v>1458</v>
      </c>
      <c r="G15" s="383">
        <f>G16</f>
        <v>1458</v>
      </c>
      <c r="H15" s="384">
        <f t="shared" si="0"/>
        <v>1</v>
      </c>
    </row>
    <row r="16" spans="2:8" ht="42" customHeight="1">
      <c r="B16" s="123"/>
      <c r="C16" s="123"/>
      <c r="D16" s="102" t="s">
        <v>35</v>
      </c>
      <c r="E16" s="484" t="s">
        <v>280</v>
      </c>
      <c r="F16" s="58">
        <v>1458</v>
      </c>
      <c r="G16" s="58">
        <v>1458</v>
      </c>
      <c r="H16" s="133">
        <f t="shared" si="1"/>
        <v>1</v>
      </c>
    </row>
    <row r="17" spans="2:8" ht="22.5" customHeight="1">
      <c r="B17" s="123"/>
      <c r="C17" s="338">
        <v>75107</v>
      </c>
      <c r="D17" s="349"/>
      <c r="E17" s="288" t="s">
        <v>449</v>
      </c>
      <c r="F17" s="456">
        <f>F18</f>
        <v>23101</v>
      </c>
      <c r="G17" s="456">
        <f>G18</f>
        <v>23101</v>
      </c>
      <c r="H17" s="381">
        <f t="shared" si="1"/>
        <v>1</v>
      </c>
    </row>
    <row r="18" spans="2:8" ht="42" customHeight="1">
      <c r="B18" s="123"/>
      <c r="C18" s="482"/>
      <c r="D18" s="102" t="s">
        <v>35</v>
      </c>
      <c r="E18" s="484" t="s">
        <v>280</v>
      </c>
      <c r="F18" s="58">
        <v>23101</v>
      </c>
      <c r="G18" s="58">
        <v>23101</v>
      </c>
      <c r="H18" s="133">
        <f t="shared" si="1"/>
        <v>1</v>
      </c>
    </row>
    <row r="19" spans="2:8" ht="22.5" customHeight="1">
      <c r="B19" s="123"/>
      <c r="C19" s="338">
        <v>75108</v>
      </c>
      <c r="D19" s="349"/>
      <c r="E19" s="288" t="s">
        <v>509</v>
      </c>
      <c r="F19" s="271">
        <f>F20</f>
        <v>14293</v>
      </c>
      <c r="G19" s="271">
        <f>G20</f>
        <v>14293</v>
      </c>
      <c r="H19" s="381">
        <f t="shared" si="1"/>
        <v>1</v>
      </c>
    </row>
    <row r="20" spans="2:8" ht="42" customHeight="1">
      <c r="B20" s="123"/>
      <c r="C20" s="123"/>
      <c r="D20" s="102" t="s">
        <v>35</v>
      </c>
      <c r="E20" s="484" t="s">
        <v>280</v>
      </c>
      <c r="F20" s="14">
        <v>14293</v>
      </c>
      <c r="G20" s="14">
        <v>14293</v>
      </c>
      <c r="H20" s="133">
        <f t="shared" si="1"/>
        <v>1</v>
      </c>
    </row>
    <row r="21" spans="2:8" ht="22.5" customHeight="1">
      <c r="B21" s="123"/>
      <c r="C21" s="338">
        <v>75110</v>
      </c>
      <c r="D21" s="349"/>
      <c r="E21" s="288" t="s">
        <v>510</v>
      </c>
      <c r="F21" s="271">
        <f>F22</f>
        <v>11321</v>
      </c>
      <c r="G21" s="271">
        <f>G22</f>
        <v>11321</v>
      </c>
      <c r="H21" s="381">
        <f t="shared" si="1"/>
        <v>1</v>
      </c>
    </row>
    <row r="22" spans="2:8" ht="42" customHeight="1" thickBot="1">
      <c r="B22" s="693"/>
      <c r="C22" s="693"/>
      <c r="D22" s="121" t="s">
        <v>35</v>
      </c>
      <c r="E22" s="483" t="s">
        <v>280</v>
      </c>
      <c r="F22" s="20">
        <v>11321</v>
      </c>
      <c r="G22" s="20">
        <v>11321</v>
      </c>
      <c r="H22" s="180">
        <f t="shared" si="1"/>
        <v>1</v>
      </c>
    </row>
    <row r="23" spans="2:8" ht="21" customHeight="1" thickBot="1">
      <c r="B23" s="328" t="s">
        <v>91</v>
      </c>
      <c r="C23" s="329"/>
      <c r="D23" s="277"/>
      <c r="E23" s="278" t="s">
        <v>92</v>
      </c>
      <c r="F23" s="445">
        <f>F24+F26+F28</f>
        <v>70142.02999999998</v>
      </c>
      <c r="G23" s="445">
        <f>G24+G26+G28</f>
        <v>67566.14000000001</v>
      </c>
      <c r="H23" s="331">
        <f t="shared" si="1"/>
        <v>0.9632760842536212</v>
      </c>
    </row>
    <row r="24" spans="2:8" ht="22.5" customHeight="1">
      <c r="B24" s="24"/>
      <c r="C24" s="694" t="s">
        <v>93</v>
      </c>
      <c r="D24" s="351"/>
      <c r="E24" s="352" t="s">
        <v>94</v>
      </c>
      <c r="F24" s="444">
        <f>F25</f>
        <v>42641.77</v>
      </c>
      <c r="G24" s="444">
        <f>G25</f>
        <v>41245.07</v>
      </c>
      <c r="H24" s="381">
        <f t="shared" si="1"/>
        <v>0.9672457311223245</v>
      </c>
    </row>
    <row r="25" spans="2:8" ht="42" customHeight="1">
      <c r="B25" s="123"/>
      <c r="C25" s="123"/>
      <c r="D25" s="30" t="s">
        <v>35</v>
      </c>
      <c r="E25" s="13" t="s">
        <v>16</v>
      </c>
      <c r="F25" s="14">
        <v>42641.77</v>
      </c>
      <c r="G25" s="14">
        <v>41245.07</v>
      </c>
      <c r="H25" s="133">
        <f t="shared" si="1"/>
        <v>0.9672457311223245</v>
      </c>
    </row>
    <row r="26" spans="2:8" ht="22.5" customHeight="1">
      <c r="B26" s="123"/>
      <c r="C26" s="347" t="s">
        <v>99</v>
      </c>
      <c r="D26" s="244"/>
      <c r="E26" s="480" t="s">
        <v>100</v>
      </c>
      <c r="F26" s="271">
        <f>F27</f>
        <v>27099.28</v>
      </c>
      <c r="G26" s="271">
        <f>G27</f>
        <v>26164.75</v>
      </c>
      <c r="H26" s="381">
        <f t="shared" si="1"/>
        <v>0.9655145819372323</v>
      </c>
    </row>
    <row r="27" spans="2:8" ht="42" customHeight="1">
      <c r="B27" s="123"/>
      <c r="C27" s="123"/>
      <c r="D27" s="30" t="s">
        <v>35</v>
      </c>
      <c r="E27" s="13" t="s">
        <v>16</v>
      </c>
      <c r="F27" s="230">
        <v>27099.28</v>
      </c>
      <c r="G27" s="230">
        <v>26164.75</v>
      </c>
      <c r="H27" s="133">
        <f t="shared" si="1"/>
        <v>0.9655145819372323</v>
      </c>
    </row>
    <row r="28" spans="2:8" ht="90">
      <c r="B28" s="123"/>
      <c r="C28" s="355" t="s">
        <v>460</v>
      </c>
      <c r="D28" s="553"/>
      <c r="E28" s="356" t="s">
        <v>496</v>
      </c>
      <c r="F28" s="271">
        <f>F29</f>
        <v>400.98</v>
      </c>
      <c r="G28" s="271">
        <f>G29</f>
        <v>156.32</v>
      </c>
      <c r="H28" s="381">
        <f t="shared" si="1"/>
        <v>0.38984488004389245</v>
      </c>
    </row>
    <row r="29" spans="2:8" ht="42" customHeight="1" thickBot="1">
      <c r="B29" s="693"/>
      <c r="C29" s="693"/>
      <c r="D29" s="27" t="s">
        <v>35</v>
      </c>
      <c r="E29" s="19" t="s">
        <v>16</v>
      </c>
      <c r="F29" s="20">
        <v>400.98</v>
      </c>
      <c r="G29" s="20">
        <v>156.32</v>
      </c>
      <c r="H29" s="180">
        <f t="shared" si="1"/>
        <v>0.38984488004389245</v>
      </c>
    </row>
    <row r="30" spans="2:8" ht="21" customHeight="1" thickBot="1">
      <c r="B30" s="276" t="s">
        <v>220</v>
      </c>
      <c r="C30" s="277"/>
      <c r="D30" s="277"/>
      <c r="E30" s="278" t="s">
        <v>106</v>
      </c>
      <c r="F30" s="676">
        <f>F31+F33+F35+F37</f>
        <v>2708290</v>
      </c>
      <c r="G30" s="278">
        <f>G31+G33+G35+G37</f>
        <v>2595249.99</v>
      </c>
      <c r="H30" s="597">
        <f t="shared" si="1"/>
        <v>0.9582614823375636</v>
      </c>
    </row>
    <row r="31" spans="2:8" ht="45">
      <c r="B31" s="122"/>
      <c r="C31" s="382" t="s">
        <v>107</v>
      </c>
      <c r="D31" s="382"/>
      <c r="E31" s="301" t="s">
        <v>283</v>
      </c>
      <c r="F31" s="383">
        <f>F32</f>
        <v>2689392</v>
      </c>
      <c r="G31" s="383">
        <f>G32</f>
        <v>2581187.34</v>
      </c>
      <c r="H31" s="381">
        <f t="shared" si="1"/>
        <v>0.9597661255778257</v>
      </c>
    </row>
    <row r="32" spans="2:8" ht="42" customHeight="1">
      <c r="B32" s="123"/>
      <c r="C32" s="123"/>
      <c r="D32" s="102" t="s">
        <v>35</v>
      </c>
      <c r="E32" s="484" t="s">
        <v>280</v>
      </c>
      <c r="F32" s="14">
        <v>2689392</v>
      </c>
      <c r="G32" s="14">
        <v>2581187.34</v>
      </c>
      <c r="H32" s="133">
        <f t="shared" si="1"/>
        <v>0.9597661255778257</v>
      </c>
    </row>
    <row r="33" spans="2:8" ht="60">
      <c r="B33" s="125"/>
      <c r="C33" s="292" t="s">
        <v>109</v>
      </c>
      <c r="D33" s="292"/>
      <c r="E33" s="288" t="s">
        <v>110</v>
      </c>
      <c r="F33" s="366">
        <f>F34</f>
        <v>14557</v>
      </c>
      <c r="G33" s="366">
        <f>G34</f>
        <v>10974.6</v>
      </c>
      <c r="H33" s="384">
        <f t="shared" si="1"/>
        <v>0.7539053376382496</v>
      </c>
    </row>
    <row r="34" spans="2:8" ht="42" customHeight="1">
      <c r="B34" s="123"/>
      <c r="C34" s="123"/>
      <c r="D34" s="102" t="s">
        <v>35</v>
      </c>
      <c r="E34" s="484" t="s">
        <v>280</v>
      </c>
      <c r="F34" s="14">
        <v>14557</v>
      </c>
      <c r="G34" s="14">
        <v>10974.6</v>
      </c>
      <c r="H34" s="133">
        <f t="shared" si="1"/>
        <v>0.7539053376382496</v>
      </c>
    </row>
    <row r="35" spans="2:8" ht="18.75" customHeight="1">
      <c r="B35" s="123"/>
      <c r="C35" s="292" t="s">
        <v>230</v>
      </c>
      <c r="D35" s="102"/>
      <c r="E35" s="356" t="s">
        <v>231</v>
      </c>
      <c r="F35" s="456">
        <f>F36</f>
        <v>2000</v>
      </c>
      <c r="G35" s="456">
        <f>G36</f>
        <v>1098.45</v>
      </c>
      <c r="H35" s="384">
        <f t="shared" si="1"/>
        <v>0.5492250000000001</v>
      </c>
    </row>
    <row r="36" spans="2:8" ht="42" customHeight="1">
      <c r="B36" s="123"/>
      <c r="C36" s="123"/>
      <c r="D36" s="102" t="s">
        <v>35</v>
      </c>
      <c r="E36" s="484" t="s">
        <v>280</v>
      </c>
      <c r="F36" s="14">
        <v>2000</v>
      </c>
      <c r="G36" s="14">
        <v>1098.45</v>
      </c>
      <c r="H36" s="133">
        <f t="shared" si="1"/>
        <v>0.5492250000000001</v>
      </c>
    </row>
    <row r="37" spans="2:8" ht="18.75" customHeight="1">
      <c r="B37" s="123"/>
      <c r="C37" s="287" t="s">
        <v>115</v>
      </c>
      <c r="D37" s="287"/>
      <c r="E37" s="288" t="s">
        <v>15</v>
      </c>
      <c r="F37" s="366">
        <f>F39+F38</f>
        <v>2341</v>
      </c>
      <c r="G37" s="366">
        <f>G39+G38</f>
        <v>1989.6</v>
      </c>
      <c r="H37" s="384">
        <f t="shared" si="1"/>
        <v>0.8498932080307561</v>
      </c>
    </row>
    <row r="38" spans="2:8" ht="37.5" customHeight="1">
      <c r="B38" s="123"/>
      <c r="C38" s="287"/>
      <c r="D38" s="102" t="s">
        <v>35</v>
      </c>
      <c r="E38" s="484" t="s">
        <v>280</v>
      </c>
      <c r="F38" s="457">
        <v>1400</v>
      </c>
      <c r="G38" s="457">
        <v>1400</v>
      </c>
      <c r="H38" s="575">
        <f>G38/F38</f>
        <v>1</v>
      </c>
    </row>
    <row r="39" spans="2:8" ht="47.25" customHeight="1">
      <c r="B39" s="123"/>
      <c r="C39" s="123"/>
      <c r="D39" s="102" t="s">
        <v>35</v>
      </c>
      <c r="E39" s="484" t="s">
        <v>481</v>
      </c>
      <c r="F39" s="58">
        <v>941</v>
      </c>
      <c r="G39" s="681">
        <v>589.6</v>
      </c>
      <c r="H39" s="133">
        <f t="shared" si="1"/>
        <v>0.6265674814027631</v>
      </c>
    </row>
    <row r="40" spans="2:9" ht="15" thickBot="1">
      <c r="B40" s="126"/>
      <c r="C40" s="126"/>
      <c r="D40" s="126"/>
      <c r="E40" s="70"/>
      <c r="F40" s="127"/>
      <c r="G40" s="127"/>
      <c r="H40" s="128"/>
      <c r="I40" s="4"/>
    </row>
    <row r="41" spans="2:8" ht="22.5" customHeight="1" thickBot="1">
      <c r="B41" s="129"/>
      <c r="C41" s="129"/>
      <c r="D41" s="129"/>
      <c r="E41" s="385" t="s">
        <v>284</v>
      </c>
      <c r="F41" s="386">
        <f>F8+F11+F14+F23+F30</f>
        <v>3615458.98</v>
      </c>
      <c r="G41" s="386">
        <f>G8+G11+G14+G23+G30</f>
        <v>3499843.08</v>
      </c>
      <c r="H41" s="387">
        <f>G41/F41</f>
        <v>0.9680217918002765</v>
      </c>
    </row>
    <row r="49" ht="15.75">
      <c r="H49" s="3"/>
    </row>
    <row r="50" ht="8.25" customHeight="1"/>
    <row r="51" spans="2:7" ht="15.75" customHeight="1">
      <c r="B51" s="126"/>
      <c r="C51" s="126"/>
      <c r="D51" s="126"/>
      <c r="E51" s="770" t="s">
        <v>529</v>
      </c>
      <c r="F51" s="770"/>
      <c r="G51" s="770"/>
    </row>
    <row r="52" spans="2:7" ht="7.5" customHeight="1">
      <c r="B52" s="126"/>
      <c r="C52" s="126"/>
      <c r="D52" s="126"/>
      <c r="E52" s="479"/>
      <c r="F52" s="479"/>
      <c r="G52" s="479"/>
    </row>
    <row r="53" spans="2:8" ht="25.5" customHeight="1" thickBot="1">
      <c r="B53" s="130" t="s">
        <v>1</v>
      </c>
      <c r="C53" s="130" t="s">
        <v>2</v>
      </c>
      <c r="D53" s="114" t="s">
        <v>3</v>
      </c>
      <c r="E53" s="6" t="s">
        <v>4</v>
      </c>
      <c r="F53" s="131" t="s">
        <v>5</v>
      </c>
      <c r="G53" s="6" t="s">
        <v>6</v>
      </c>
      <c r="H53" s="6" t="s">
        <v>7</v>
      </c>
    </row>
    <row r="54" spans="2:8" ht="18" customHeight="1" thickBot="1">
      <c r="B54" s="318" t="s">
        <v>8</v>
      </c>
      <c r="C54" s="320"/>
      <c r="D54" s="320"/>
      <c r="E54" s="285" t="s">
        <v>9</v>
      </c>
      <c r="F54" s="388">
        <f>F55</f>
        <v>713497.9500000001</v>
      </c>
      <c r="G54" s="388">
        <f>G55</f>
        <v>713497.9500000001</v>
      </c>
      <c r="H54" s="322">
        <f aca="true" t="shared" si="2" ref="H54:H128">G54/F54</f>
        <v>1</v>
      </c>
    </row>
    <row r="55" spans="2:8" ht="15.75" customHeight="1">
      <c r="B55" s="10"/>
      <c r="C55" s="379" t="s">
        <v>14</v>
      </c>
      <c r="D55" s="338"/>
      <c r="E55" s="301" t="s">
        <v>15</v>
      </c>
      <c r="F55" s="389">
        <f>SUM(F56:F60)</f>
        <v>713497.9500000001</v>
      </c>
      <c r="G55" s="389">
        <f>SUM(G56:G60)</f>
        <v>713497.9500000001</v>
      </c>
      <c r="H55" s="384">
        <f t="shared" si="2"/>
        <v>1</v>
      </c>
    </row>
    <row r="56" spans="2:8" ht="15.75" customHeight="1">
      <c r="B56" s="10"/>
      <c r="C56" s="120"/>
      <c r="D56" s="86">
        <v>4010</v>
      </c>
      <c r="E56" s="13" t="s">
        <v>285</v>
      </c>
      <c r="F56" s="38">
        <v>8900</v>
      </c>
      <c r="G56" s="38">
        <v>8900</v>
      </c>
      <c r="H56" s="15">
        <f t="shared" si="2"/>
        <v>1</v>
      </c>
    </row>
    <row r="57" spans="2:8" ht="15.75" customHeight="1">
      <c r="B57" s="10"/>
      <c r="C57" s="120"/>
      <c r="D57" s="86">
        <v>4110</v>
      </c>
      <c r="E57" s="13" t="s">
        <v>286</v>
      </c>
      <c r="F57" s="38">
        <v>1522.3</v>
      </c>
      <c r="G57" s="38">
        <v>1522.3</v>
      </c>
      <c r="H57" s="15">
        <f t="shared" si="2"/>
        <v>1</v>
      </c>
    </row>
    <row r="58" spans="2:8" ht="15.75" customHeight="1">
      <c r="B58" s="10"/>
      <c r="C58" s="120"/>
      <c r="D58" s="54" t="s">
        <v>154</v>
      </c>
      <c r="E58" s="13" t="s">
        <v>155</v>
      </c>
      <c r="F58" s="38">
        <v>448.75</v>
      </c>
      <c r="G58" s="38">
        <v>448.75</v>
      </c>
      <c r="H58" s="15">
        <f t="shared" si="2"/>
        <v>1</v>
      </c>
    </row>
    <row r="59" spans="2:8" ht="15.75" customHeight="1">
      <c r="B59" s="132"/>
      <c r="C59" s="132"/>
      <c r="D59" s="102" t="s">
        <v>138</v>
      </c>
      <c r="E59" s="13" t="s">
        <v>139</v>
      </c>
      <c r="F59" s="14">
        <v>3119.1</v>
      </c>
      <c r="G59" s="14">
        <v>3119.1</v>
      </c>
      <c r="H59" s="15">
        <f t="shared" si="2"/>
        <v>1</v>
      </c>
    </row>
    <row r="60" spans="2:8" ht="15.75" customHeight="1" thickBot="1">
      <c r="B60" s="134"/>
      <c r="C60" s="134"/>
      <c r="D60" s="27" t="s">
        <v>145</v>
      </c>
      <c r="E60" s="19" t="s">
        <v>146</v>
      </c>
      <c r="F60" s="14">
        <v>699507.8</v>
      </c>
      <c r="G60" s="14">
        <v>699507.8</v>
      </c>
      <c r="H60" s="15">
        <f t="shared" si="2"/>
        <v>1</v>
      </c>
    </row>
    <row r="61" spans="2:8" ht="18" customHeight="1" thickBot="1">
      <c r="B61" s="323" t="s">
        <v>31</v>
      </c>
      <c r="C61" s="325"/>
      <c r="D61" s="325"/>
      <c r="E61" s="326" t="s">
        <v>32</v>
      </c>
      <c r="F61" s="703">
        <f>F62</f>
        <v>73356</v>
      </c>
      <c r="G61" s="326">
        <f>G62</f>
        <v>73356</v>
      </c>
      <c r="H61" s="599">
        <f t="shared" si="2"/>
        <v>1</v>
      </c>
    </row>
    <row r="62" spans="2:8" ht="15.75" customHeight="1">
      <c r="B62" s="125"/>
      <c r="C62" s="292" t="s">
        <v>33</v>
      </c>
      <c r="D62" s="292"/>
      <c r="E62" s="288" t="s">
        <v>34</v>
      </c>
      <c r="F62" s="343">
        <f>SUM(F63:F65)</f>
        <v>73356</v>
      </c>
      <c r="G62" s="343">
        <f>SUM(G63:G65)</f>
        <v>73356</v>
      </c>
      <c r="H62" s="340">
        <f t="shared" si="2"/>
        <v>1</v>
      </c>
    </row>
    <row r="63" spans="2:8" ht="15.75" customHeight="1">
      <c r="B63" s="135"/>
      <c r="C63" s="135"/>
      <c r="D63" s="86">
        <v>4010</v>
      </c>
      <c r="E63" s="13" t="s">
        <v>285</v>
      </c>
      <c r="F63" s="58">
        <v>60230</v>
      </c>
      <c r="G63" s="58">
        <v>60230</v>
      </c>
      <c r="H63" s="15">
        <f t="shared" si="2"/>
        <v>1</v>
      </c>
    </row>
    <row r="64" spans="2:8" ht="15.75" customHeight="1">
      <c r="B64" s="135"/>
      <c r="C64" s="135"/>
      <c r="D64" s="86">
        <v>4110</v>
      </c>
      <c r="E64" s="13" t="s">
        <v>286</v>
      </c>
      <c r="F64" s="58">
        <v>11340</v>
      </c>
      <c r="G64" s="58">
        <v>11340</v>
      </c>
      <c r="H64" s="15">
        <f t="shared" si="2"/>
        <v>1</v>
      </c>
    </row>
    <row r="65" spans="2:8" ht="15.75" customHeight="1" thickBot="1">
      <c r="B65" s="135"/>
      <c r="C65" s="135"/>
      <c r="D65" s="86">
        <v>4120</v>
      </c>
      <c r="E65" s="13" t="s">
        <v>287</v>
      </c>
      <c r="F65" s="58">
        <v>1786</v>
      </c>
      <c r="G65" s="58">
        <v>1786</v>
      </c>
      <c r="H65" s="15">
        <f t="shared" si="2"/>
        <v>1</v>
      </c>
    </row>
    <row r="66" spans="2:8" ht="18" customHeight="1" thickBot="1">
      <c r="B66" s="323" t="s">
        <v>44</v>
      </c>
      <c r="C66" s="325"/>
      <c r="D66" s="325"/>
      <c r="E66" s="326" t="s">
        <v>281</v>
      </c>
      <c r="F66" s="703">
        <f>F67+F69+F77+F85</f>
        <v>50173</v>
      </c>
      <c r="G66" s="326">
        <f>G67+G69+G77+G85</f>
        <v>50173</v>
      </c>
      <c r="H66" s="599">
        <f t="shared" si="2"/>
        <v>1</v>
      </c>
    </row>
    <row r="67" spans="2:8" ht="30">
      <c r="B67" s="125"/>
      <c r="C67" s="292" t="s">
        <v>46</v>
      </c>
      <c r="D67" s="292"/>
      <c r="E67" s="288" t="s">
        <v>282</v>
      </c>
      <c r="F67" s="366">
        <f>SUM(F68:F68)</f>
        <v>1458</v>
      </c>
      <c r="G67" s="366">
        <f>SUM(G68:G68)</f>
        <v>1458</v>
      </c>
      <c r="H67" s="384">
        <f t="shared" si="2"/>
        <v>1</v>
      </c>
    </row>
    <row r="68" spans="2:8" ht="15.75" customHeight="1">
      <c r="B68" s="135"/>
      <c r="C68" s="135"/>
      <c r="D68" s="102" t="s">
        <v>138</v>
      </c>
      <c r="E68" s="13" t="s">
        <v>139</v>
      </c>
      <c r="F68" s="58">
        <v>1458</v>
      </c>
      <c r="G68" s="58">
        <v>1458</v>
      </c>
      <c r="H68" s="133">
        <f t="shared" si="2"/>
        <v>1</v>
      </c>
    </row>
    <row r="69" spans="2:8" ht="15.75" customHeight="1">
      <c r="B69" s="135"/>
      <c r="C69" s="338">
        <v>75107</v>
      </c>
      <c r="D69" s="349"/>
      <c r="E69" s="288" t="s">
        <v>449</v>
      </c>
      <c r="F69" s="456">
        <f>SUM(F70:F76)</f>
        <v>23101</v>
      </c>
      <c r="G69" s="456">
        <f>SUM(G70:G76)</f>
        <v>23101</v>
      </c>
      <c r="H69" s="384">
        <f t="shared" si="2"/>
        <v>1</v>
      </c>
    </row>
    <row r="70" spans="2:8" ht="15.75" customHeight="1">
      <c r="B70" s="135"/>
      <c r="C70" s="338"/>
      <c r="D70" s="54" t="s">
        <v>156</v>
      </c>
      <c r="E70" s="13" t="s">
        <v>157</v>
      </c>
      <c r="F70" s="58">
        <v>11800</v>
      </c>
      <c r="G70" s="58">
        <v>11800</v>
      </c>
      <c r="H70" s="133">
        <f t="shared" si="2"/>
        <v>1</v>
      </c>
    </row>
    <row r="71" spans="2:8" ht="15.75" customHeight="1">
      <c r="B71" s="135"/>
      <c r="C71" s="338"/>
      <c r="D71" s="86">
        <v>4110</v>
      </c>
      <c r="E71" s="13" t="s">
        <v>286</v>
      </c>
      <c r="F71" s="58">
        <v>1189</v>
      </c>
      <c r="G71" s="58">
        <v>1188.55</v>
      </c>
      <c r="H71" s="133">
        <f t="shared" si="2"/>
        <v>0.9996215306980656</v>
      </c>
    </row>
    <row r="72" spans="2:8" ht="15.75" customHeight="1">
      <c r="B72" s="135"/>
      <c r="C72" s="338"/>
      <c r="D72" s="86">
        <v>4120</v>
      </c>
      <c r="E72" s="13" t="s">
        <v>287</v>
      </c>
      <c r="F72" s="58">
        <v>118</v>
      </c>
      <c r="G72" s="58">
        <v>118.37</v>
      </c>
      <c r="H72" s="133">
        <f t="shared" si="2"/>
        <v>1.003135593220339</v>
      </c>
    </row>
    <row r="73" spans="2:8" ht="15.75" customHeight="1">
      <c r="B73" s="135"/>
      <c r="C73" s="338"/>
      <c r="D73" s="30">
        <v>4170</v>
      </c>
      <c r="E73" s="13" t="s">
        <v>178</v>
      </c>
      <c r="F73" s="58">
        <v>7550</v>
      </c>
      <c r="G73" s="58">
        <v>7550.63</v>
      </c>
      <c r="H73" s="133">
        <f t="shared" si="2"/>
        <v>1.0000834437086092</v>
      </c>
    </row>
    <row r="74" spans="2:8" ht="15.75" customHeight="1">
      <c r="B74" s="135"/>
      <c r="C74" s="338"/>
      <c r="D74" s="54" t="s">
        <v>154</v>
      </c>
      <c r="E74" s="13" t="s">
        <v>155</v>
      </c>
      <c r="F74" s="58">
        <v>1331</v>
      </c>
      <c r="G74" s="58">
        <v>1330.95</v>
      </c>
      <c r="H74" s="133">
        <f t="shared" si="2"/>
        <v>0.9999624342599549</v>
      </c>
    </row>
    <row r="75" spans="2:8" ht="15.75" customHeight="1">
      <c r="B75" s="135"/>
      <c r="C75" s="338"/>
      <c r="D75" s="54" t="s">
        <v>138</v>
      </c>
      <c r="E75" s="13" t="s">
        <v>139</v>
      </c>
      <c r="F75" s="58">
        <v>578</v>
      </c>
      <c r="G75" s="58">
        <v>578.1</v>
      </c>
      <c r="H75" s="133">
        <f t="shared" si="2"/>
        <v>1.0001730103806228</v>
      </c>
    </row>
    <row r="76" spans="2:8" ht="15.75" customHeight="1">
      <c r="B76" s="135"/>
      <c r="C76" s="485"/>
      <c r="D76" s="86">
        <v>4410</v>
      </c>
      <c r="E76" s="13" t="s">
        <v>172</v>
      </c>
      <c r="F76" s="58">
        <v>535</v>
      </c>
      <c r="G76" s="58">
        <v>534.4</v>
      </c>
      <c r="H76" s="133">
        <f t="shared" si="2"/>
        <v>0.9988785046728972</v>
      </c>
    </row>
    <row r="77" spans="2:8" ht="15.75" customHeight="1">
      <c r="B77" s="135"/>
      <c r="C77" s="338">
        <v>75108</v>
      </c>
      <c r="D77" s="349"/>
      <c r="E77" s="288" t="s">
        <v>509</v>
      </c>
      <c r="F77" s="456">
        <f>SUM(F78:F84)</f>
        <v>14293</v>
      </c>
      <c r="G77" s="456">
        <f>SUM(G78:G84)</f>
        <v>14293</v>
      </c>
      <c r="H77" s="340">
        <f t="shared" si="2"/>
        <v>1</v>
      </c>
    </row>
    <row r="78" spans="2:8" ht="15.75" customHeight="1">
      <c r="B78" s="135"/>
      <c r="C78" s="485"/>
      <c r="D78" s="54" t="s">
        <v>156</v>
      </c>
      <c r="E78" s="13" t="s">
        <v>157</v>
      </c>
      <c r="F78" s="58">
        <v>6540</v>
      </c>
      <c r="G78" s="58">
        <v>6540</v>
      </c>
      <c r="H78" s="15">
        <f t="shared" si="2"/>
        <v>1</v>
      </c>
    </row>
    <row r="79" spans="2:8" ht="15.75" customHeight="1">
      <c r="B79" s="135"/>
      <c r="C79" s="485"/>
      <c r="D79" s="86">
        <v>4110</v>
      </c>
      <c r="E79" s="13" t="s">
        <v>286</v>
      </c>
      <c r="F79" s="58">
        <v>700</v>
      </c>
      <c r="G79" s="58">
        <v>699.26</v>
      </c>
      <c r="H79" s="15">
        <f t="shared" si="2"/>
        <v>0.9989428571428571</v>
      </c>
    </row>
    <row r="80" spans="2:8" ht="15.75" customHeight="1">
      <c r="B80" s="135"/>
      <c r="C80" s="485"/>
      <c r="D80" s="86">
        <v>4120</v>
      </c>
      <c r="E80" s="13" t="s">
        <v>287</v>
      </c>
      <c r="F80" s="58">
        <v>58</v>
      </c>
      <c r="G80" s="58">
        <v>58.45</v>
      </c>
      <c r="H80" s="15">
        <f t="shared" si="2"/>
        <v>1.0077586206896552</v>
      </c>
    </row>
    <row r="81" spans="2:8" ht="15.75" customHeight="1">
      <c r="B81" s="135"/>
      <c r="C81" s="485"/>
      <c r="D81" s="30">
        <v>4170</v>
      </c>
      <c r="E81" s="13" t="s">
        <v>178</v>
      </c>
      <c r="F81" s="58">
        <v>4790</v>
      </c>
      <c r="G81" s="58">
        <v>4790.22</v>
      </c>
      <c r="H81" s="15">
        <f t="shared" si="2"/>
        <v>1.0000459290187893</v>
      </c>
    </row>
    <row r="82" spans="2:8" ht="15.75" customHeight="1">
      <c r="B82" s="135"/>
      <c r="C82" s="485"/>
      <c r="D82" s="54" t="s">
        <v>154</v>
      </c>
      <c r="E82" s="13" t="s">
        <v>155</v>
      </c>
      <c r="F82" s="58">
        <v>1310</v>
      </c>
      <c r="G82" s="58">
        <v>1310.41</v>
      </c>
      <c r="H82" s="15">
        <f t="shared" si="2"/>
        <v>1.0003129770992367</v>
      </c>
    </row>
    <row r="83" spans="2:8" ht="15.75" customHeight="1">
      <c r="B83" s="135"/>
      <c r="C83" s="485"/>
      <c r="D83" s="54" t="s">
        <v>138</v>
      </c>
      <c r="E83" s="13" t="s">
        <v>139</v>
      </c>
      <c r="F83" s="58">
        <v>568</v>
      </c>
      <c r="G83" s="58">
        <v>568.26</v>
      </c>
      <c r="H83" s="15">
        <f t="shared" si="2"/>
        <v>1.0004577464788733</v>
      </c>
    </row>
    <row r="84" spans="2:8" ht="15.75" customHeight="1">
      <c r="B84" s="135"/>
      <c r="C84" s="485"/>
      <c r="D84" s="86">
        <v>4410</v>
      </c>
      <c r="E84" s="13" t="s">
        <v>172</v>
      </c>
      <c r="F84" s="58">
        <v>327</v>
      </c>
      <c r="G84" s="58">
        <v>326.4</v>
      </c>
      <c r="H84" s="15">
        <f t="shared" si="2"/>
        <v>0.9981651376146788</v>
      </c>
    </row>
    <row r="85" spans="2:8" ht="15.75" customHeight="1">
      <c r="B85" s="135"/>
      <c r="C85" s="342">
        <v>75110</v>
      </c>
      <c r="D85" s="349"/>
      <c r="E85" s="288" t="s">
        <v>510</v>
      </c>
      <c r="F85" s="456">
        <f>SUM(F86:F92)</f>
        <v>11321</v>
      </c>
      <c r="G85" s="456">
        <f>SUM(G86:G92)</f>
        <v>11321</v>
      </c>
      <c r="H85" s="340">
        <f t="shared" si="2"/>
        <v>1</v>
      </c>
    </row>
    <row r="86" spans="2:8" ht="15.75" customHeight="1">
      <c r="B86" s="135"/>
      <c r="C86" s="485"/>
      <c r="D86" s="54" t="s">
        <v>156</v>
      </c>
      <c r="E86" s="13" t="s">
        <v>157</v>
      </c>
      <c r="F86" s="58">
        <v>4920</v>
      </c>
      <c r="G86" s="58">
        <v>4920</v>
      </c>
      <c r="H86" s="15">
        <f t="shared" si="2"/>
        <v>1</v>
      </c>
    </row>
    <row r="87" spans="2:8" ht="15.75" customHeight="1">
      <c r="B87" s="135"/>
      <c r="C87" s="485"/>
      <c r="D87" s="86">
        <v>4110</v>
      </c>
      <c r="E87" s="13" t="s">
        <v>286</v>
      </c>
      <c r="F87" s="58">
        <v>486</v>
      </c>
      <c r="G87" s="58">
        <v>485.59</v>
      </c>
      <c r="H87" s="15">
        <f t="shared" si="2"/>
        <v>0.999156378600823</v>
      </c>
    </row>
    <row r="88" spans="2:8" ht="15.75" customHeight="1">
      <c r="B88" s="135"/>
      <c r="C88" s="485"/>
      <c r="D88" s="86">
        <v>4120</v>
      </c>
      <c r="E88" s="13" t="s">
        <v>287</v>
      </c>
      <c r="F88" s="58">
        <v>54</v>
      </c>
      <c r="G88" s="58">
        <v>53.9</v>
      </c>
      <c r="H88" s="15">
        <f t="shared" si="2"/>
        <v>0.9981481481481481</v>
      </c>
    </row>
    <row r="89" spans="2:8" ht="15.75" customHeight="1">
      <c r="B89" s="135"/>
      <c r="C89" s="485"/>
      <c r="D89" s="30">
        <v>4170</v>
      </c>
      <c r="E89" s="13" t="s">
        <v>178</v>
      </c>
      <c r="F89" s="58">
        <v>3621</v>
      </c>
      <c r="G89" s="58">
        <v>3621.44</v>
      </c>
      <c r="H89" s="15">
        <f t="shared" si="2"/>
        <v>1.00012151339409</v>
      </c>
    </row>
    <row r="90" spans="2:8" ht="15.75" customHeight="1">
      <c r="B90" s="135"/>
      <c r="C90" s="485"/>
      <c r="D90" s="54" t="s">
        <v>154</v>
      </c>
      <c r="E90" s="13" t="s">
        <v>155</v>
      </c>
      <c r="F90" s="58">
        <v>1090</v>
      </c>
      <c r="G90" s="58">
        <v>1089.41</v>
      </c>
      <c r="H90" s="15">
        <f t="shared" si="2"/>
        <v>0.9994587155963304</v>
      </c>
    </row>
    <row r="91" spans="2:8" ht="15.75" customHeight="1">
      <c r="B91" s="135"/>
      <c r="C91" s="135"/>
      <c r="D91" s="54" t="s">
        <v>138</v>
      </c>
      <c r="E91" s="13" t="s">
        <v>139</v>
      </c>
      <c r="F91" s="58">
        <v>568</v>
      </c>
      <c r="G91" s="58">
        <v>568.26</v>
      </c>
      <c r="H91" s="15">
        <f t="shared" si="2"/>
        <v>1.0004577464788733</v>
      </c>
    </row>
    <row r="92" spans="2:8" ht="15.75" customHeight="1" thickBot="1">
      <c r="B92" s="696"/>
      <c r="C92" s="696"/>
      <c r="D92" s="697">
        <v>4410</v>
      </c>
      <c r="E92" s="19" t="s">
        <v>172</v>
      </c>
      <c r="F92" s="124">
        <v>582</v>
      </c>
      <c r="G92" s="124">
        <v>582.4</v>
      </c>
      <c r="H92" s="21">
        <f t="shared" si="2"/>
        <v>1.0006872852233677</v>
      </c>
    </row>
    <row r="93" spans="2:8" ht="15.75" customHeight="1" thickBot="1">
      <c r="B93" s="328" t="s">
        <v>91</v>
      </c>
      <c r="C93" s="329"/>
      <c r="D93" s="277"/>
      <c r="E93" s="278" t="s">
        <v>92</v>
      </c>
      <c r="F93" s="700">
        <f>F94+F97+F100</f>
        <v>70142.03</v>
      </c>
      <c r="G93" s="700">
        <f>G94+G97+G100</f>
        <v>67566.14000000001</v>
      </c>
      <c r="H93" s="322">
        <f t="shared" si="2"/>
        <v>0.9632760842536211</v>
      </c>
    </row>
    <row r="94" spans="2:8" ht="15.75" customHeight="1">
      <c r="B94" s="698"/>
      <c r="C94" s="694" t="s">
        <v>93</v>
      </c>
      <c r="D94" s="351"/>
      <c r="E94" s="352" t="s">
        <v>94</v>
      </c>
      <c r="F94" s="699">
        <f>SUM(F95:F96)</f>
        <v>42641.770000000004</v>
      </c>
      <c r="G94" s="699">
        <f>SUM(G95:G96)</f>
        <v>41245.07</v>
      </c>
      <c r="H94" s="340">
        <f t="shared" si="2"/>
        <v>0.9672457311223244</v>
      </c>
    </row>
    <row r="95" spans="2:8" ht="15.75" customHeight="1">
      <c r="B95" s="695"/>
      <c r="C95" s="447"/>
      <c r="D95" s="30">
        <v>4170</v>
      </c>
      <c r="E95" s="13" t="s">
        <v>178</v>
      </c>
      <c r="F95" s="58">
        <v>422.19</v>
      </c>
      <c r="G95" s="58">
        <v>408.38</v>
      </c>
      <c r="H95" s="15">
        <f t="shared" si="2"/>
        <v>0.9672896089438404</v>
      </c>
    </row>
    <row r="96" spans="2:8" ht="15.75" customHeight="1">
      <c r="B96" s="695"/>
      <c r="C96" s="447"/>
      <c r="D96" s="54" t="s">
        <v>205</v>
      </c>
      <c r="E96" s="13" t="s">
        <v>206</v>
      </c>
      <c r="F96" s="58">
        <v>42219.58</v>
      </c>
      <c r="G96" s="58">
        <v>40836.69</v>
      </c>
      <c r="H96" s="15">
        <f t="shared" si="2"/>
        <v>0.9672452923501371</v>
      </c>
    </row>
    <row r="97" spans="2:8" ht="15.75" customHeight="1">
      <c r="B97" s="695"/>
      <c r="C97" s="347" t="s">
        <v>99</v>
      </c>
      <c r="D97" s="244"/>
      <c r="E97" s="480" t="s">
        <v>100</v>
      </c>
      <c r="F97" s="699">
        <f>SUM(F98:F99)</f>
        <v>27099.28</v>
      </c>
      <c r="G97" s="699">
        <f>SUM(G98:G99)</f>
        <v>26164.75</v>
      </c>
      <c r="H97" s="340">
        <f t="shared" si="2"/>
        <v>0.9655145819372323</v>
      </c>
    </row>
    <row r="98" spans="2:8" ht="15.75" customHeight="1">
      <c r="B98" s="695"/>
      <c r="C98" s="447"/>
      <c r="D98" s="30">
        <v>4170</v>
      </c>
      <c r="E98" s="13" t="s">
        <v>178</v>
      </c>
      <c r="F98" s="58">
        <v>268.3</v>
      </c>
      <c r="G98" s="58">
        <v>259.05</v>
      </c>
      <c r="H98" s="15">
        <f t="shared" si="2"/>
        <v>0.9655236675363399</v>
      </c>
    </row>
    <row r="99" spans="2:8" ht="15.75" customHeight="1">
      <c r="B99" s="695"/>
      <c r="C99" s="447"/>
      <c r="D99" s="54" t="s">
        <v>205</v>
      </c>
      <c r="E99" s="13" t="s">
        <v>206</v>
      </c>
      <c r="F99" s="58">
        <v>26830.98</v>
      </c>
      <c r="G99" s="58">
        <v>25905.7</v>
      </c>
      <c r="H99" s="15">
        <f t="shared" si="2"/>
        <v>0.9655144910845598</v>
      </c>
    </row>
    <row r="100" spans="2:8" ht="90">
      <c r="B100" s="695"/>
      <c r="C100" s="355" t="s">
        <v>460</v>
      </c>
      <c r="D100" s="553"/>
      <c r="E100" s="356" t="s">
        <v>496</v>
      </c>
      <c r="F100" s="699">
        <f>SUM(F101:F102)</f>
        <v>400.98</v>
      </c>
      <c r="G100" s="699">
        <f>SUM(G101:G102)</f>
        <v>156.32000000000002</v>
      </c>
      <c r="H100" s="340">
        <f t="shared" si="2"/>
        <v>0.3898448800438925</v>
      </c>
    </row>
    <row r="101" spans="2:8" ht="15.75" customHeight="1">
      <c r="B101" s="695"/>
      <c r="C101" s="447"/>
      <c r="D101" s="30">
        <v>4170</v>
      </c>
      <c r="E101" s="13" t="s">
        <v>178</v>
      </c>
      <c r="F101" s="58">
        <v>3.97</v>
      </c>
      <c r="G101" s="58">
        <v>1.55</v>
      </c>
      <c r="H101" s="15">
        <f t="shared" si="2"/>
        <v>0.3904282115869018</v>
      </c>
    </row>
    <row r="102" spans="2:8" ht="15.75" customHeight="1" thickBot="1">
      <c r="B102" s="701"/>
      <c r="C102" s="702"/>
      <c r="D102" s="446" t="s">
        <v>205</v>
      </c>
      <c r="E102" s="19" t="s">
        <v>206</v>
      </c>
      <c r="F102" s="124">
        <v>397.01</v>
      </c>
      <c r="G102" s="124">
        <v>154.77</v>
      </c>
      <c r="H102" s="21">
        <f t="shared" si="2"/>
        <v>0.3898390468753936</v>
      </c>
    </row>
    <row r="103" spans="2:8" ht="18" customHeight="1" thickBot="1">
      <c r="B103" s="323" t="s">
        <v>220</v>
      </c>
      <c r="C103" s="325"/>
      <c r="D103" s="325"/>
      <c r="E103" s="326" t="s">
        <v>106</v>
      </c>
      <c r="F103" s="703">
        <f>F104+F120+F122+F125</f>
        <v>2708290</v>
      </c>
      <c r="G103" s="326">
        <f>G104+G120+G122+G125</f>
        <v>2595249.99</v>
      </c>
      <c r="H103" s="599">
        <f t="shared" si="2"/>
        <v>0.9582614823375636</v>
      </c>
    </row>
    <row r="104" spans="2:8" ht="45">
      <c r="B104" s="125"/>
      <c r="C104" s="292" t="s">
        <v>107</v>
      </c>
      <c r="D104" s="292"/>
      <c r="E104" s="288" t="s">
        <v>108</v>
      </c>
      <c r="F104" s="366">
        <f>SUM(F105:F119)</f>
        <v>2689392</v>
      </c>
      <c r="G104" s="366">
        <f>SUM(G105:G119)</f>
        <v>2581187.34</v>
      </c>
      <c r="H104" s="384">
        <f t="shared" si="2"/>
        <v>0.9597661255778257</v>
      </c>
    </row>
    <row r="105" spans="2:8" ht="16.5" customHeight="1">
      <c r="B105" s="125"/>
      <c r="C105" s="292"/>
      <c r="D105" s="242" t="s">
        <v>204</v>
      </c>
      <c r="E105" s="62" t="s">
        <v>175</v>
      </c>
      <c r="F105" s="457">
        <v>450</v>
      </c>
      <c r="G105" s="457">
        <v>400</v>
      </c>
      <c r="H105" s="133">
        <f t="shared" si="2"/>
        <v>0.8888888888888888</v>
      </c>
    </row>
    <row r="106" spans="2:8" ht="16.5" customHeight="1">
      <c r="B106" s="135"/>
      <c r="C106" s="135"/>
      <c r="D106" s="86">
        <v>3110</v>
      </c>
      <c r="E106" s="13" t="s">
        <v>235</v>
      </c>
      <c r="F106" s="14">
        <v>2478792</v>
      </c>
      <c r="G106" s="14">
        <v>2388858.84</v>
      </c>
      <c r="H106" s="133">
        <f t="shared" si="2"/>
        <v>0.9637189566530794</v>
      </c>
    </row>
    <row r="107" spans="2:8" ht="16.5" customHeight="1">
      <c r="B107" s="135"/>
      <c r="C107" s="135"/>
      <c r="D107" s="86">
        <v>4010</v>
      </c>
      <c r="E107" s="13" t="s">
        <v>285</v>
      </c>
      <c r="F107" s="66">
        <v>56000</v>
      </c>
      <c r="G107" s="66">
        <v>50351.25</v>
      </c>
      <c r="H107" s="133">
        <f t="shared" si="2"/>
        <v>0.8991294642857143</v>
      </c>
    </row>
    <row r="108" spans="2:8" ht="16.5" customHeight="1">
      <c r="B108" s="135"/>
      <c r="C108" s="135"/>
      <c r="D108" s="86">
        <v>4040</v>
      </c>
      <c r="E108" s="13" t="s">
        <v>177</v>
      </c>
      <c r="F108" s="14">
        <v>3640</v>
      </c>
      <c r="G108" s="14">
        <v>3637.73</v>
      </c>
      <c r="H108" s="133">
        <f t="shared" si="2"/>
        <v>0.9993763736263737</v>
      </c>
    </row>
    <row r="109" spans="2:8" ht="16.5" customHeight="1">
      <c r="B109" s="135"/>
      <c r="C109" s="135"/>
      <c r="D109" s="86">
        <v>4110</v>
      </c>
      <c r="E109" s="13" t="s">
        <v>286</v>
      </c>
      <c r="F109" s="14">
        <v>127000</v>
      </c>
      <c r="G109" s="14">
        <v>123052.67</v>
      </c>
      <c r="H109" s="133">
        <f t="shared" si="2"/>
        <v>0.9689186614173229</v>
      </c>
    </row>
    <row r="110" spans="2:8" ht="16.5" customHeight="1">
      <c r="B110" s="135"/>
      <c r="C110" s="135"/>
      <c r="D110" s="30">
        <v>4170</v>
      </c>
      <c r="E110" s="13" t="s">
        <v>178</v>
      </c>
      <c r="F110" s="14">
        <v>850</v>
      </c>
      <c r="G110" s="14">
        <v>0</v>
      </c>
      <c r="H110" s="133">
        <f t="shared" si="2"/>
        <v>0</v>
      </c>
    </row>
    <row r="111" spans="2:8" ht="16.5" customHeight="1">
      <c r="B111" s="135"/>
      <c r="C111" s="135"/>
      <c r="D111" s="86">
        <v>4210</v>
      </c>
      <c r="E111" s="13" t="s">
        <v>155</v>
      </c>
      <c r="F111" s="14">
        <v>6200</v>
      </c>
      <c r="G111" s="14">
        <v>4648.79</v>
      </c>
      <c r="H111" s="133">
        <f t="shared" si="2"/>
        <v>0.7498048387096774</v>
      </c>
    </row>
    <row r="112" spans="2:8" ht="16.5" customHeight="1">
      <c r="B112" s="135"/>
      <c r="C112" s="135"/>
      <c r="D112" s="54" t="s">
        <v>179</v>
      </c>
      <c r="E112" s="13" t="s">
        <v>180</v>
      </c>
      <c r="F112" s="14">
        <v>1010</v>
      </c>
      <c r="G112" s="14">
        <v>653.31</v>
      </c>
      <c r="H112" s="133">
        <f t="shared" si="2"/>
        <v>0.6468415841584157</v>
      </c>
    </row>
    <row r="113" spans="2:8" ht="16.5" customHeight="1">
      <c r="B113" s="135"/>
      <c r="C113" s="135"/>
      <c r="D113" s="54" t="s">
        <v>181</v>
      </c>
      <c r="E113" s="13" t="s">
        <v>182</v>
      </c>
      <c r="F113" s="14">
        <v>1000</v>
      </c>
      <c r="G113" s="14">
        <v>0</v>
      </c>
      <c r="H113" s="133">
        <f t="shared" si="2"/>
        <v>0</v>
      </c>
    </row>
    <row r="114" spans="2:8" ht="16.5" customHeight="1">
      <c r="B114" s="135"/>
      <c r="C114" s="135"/>
      <c r="D114" s="30" t="s">
        <v>223</v>
      </c>
      <c r="E114" s="13" t="s">
        <v>224</v>
      </c>
      <c r="F114" s="14">
        <v>200</v>
      </c>
      <c r="G114" s="14">
        <v>0</v>
      </c>
      <c r="H114" s="133">
        <f t="shared" si="2"/>
        <v>0</v>
      </c>
    </row>
    <row r="115" spans="2:8" ht="16.5" customHeight="1">
      <c r="B115" s="135"/>
      <c r="C115" s="135"/>
      <c r="D115" s="86">
        <v>4300</v>
      </c>
      <c r="E115" s="13" t="s">
        <v>139</v>
      </c>
      <c r="F115" s="14">
        <v>10000</v>
      </c>
      <c r="G115" s="14">
        <v>7485.64</v>
      </c>
      <c r="H115" s="133">
        <f t="shared" si="2"/>
        <v>0.748564</v>
      </c>
    </row>
    <row r="116" spans="2:8" ht="27" customHeight="1">
      <c r="B116" s="135"/>
      <c r="C116" s="135"/>
      <c r="D116" s="86">
        <v>4400</v>
      </c>
      <c r="E116" s="37" t="s">
        <v>325</v>
      </c>
      <c r="F116" s="14">
        <v>1600</v>
      </c>
      <c r="G116" s="14">
        <v>1156.87</v>
      </c>
      <c r="H116" s="133">
        <f t="shared" si="2"/>
        <v>0.72304375</v>
      </c>
    </row>
    <row r="117" spans="2:8" ht="16.5" customHeight="1">
      <c r="B117" s="135"/>
      <c r="C117" s="135"/>
      <c r="D117" s="86">
        <v>4410</v>
      </c>
      <c r="E117" s="13" t="s">
        <v>172</v>
      </c>
      <c r="F117" s="14">
        <v>500</v>
      </c>
      <c r="G117" s="14">
        <v>159.9</v>
      </c>
      <c r="H117" s="133">
        <f t="shared" si="2"/>
        <v>0.31980000000000003</v>
      </c>
    </row>
    <row r="118" spans="2:8" ht="16.5" customHeight="1">
      <c r="B118" s="135"/>
      <c r="C118" s="135"/>
      <c r="D118" s="30">
        <v>4430</v>
      </c>
      <c r="E118" s="13" t="s">
        <v>146</v>
      </c>
      <c r="F118" s="14">
        <v>150</v>
      </c>
      <c r="G118" s="14">
        <v>93.34</v>
      </c>
      <c r="H118" s="133">
        <f t="shared" si="2"/>
        <v>0.6222666666666666</v>
      </c>
    </row>
    <row r="119" spans="2:8" ht="16.5" customHeight="1">
      <c r="B119" s="135"/>
      <c r="C119" s="135"/>
      <c r="D119" s="56">
        <v>4700</v>
      </c>
      <c r="E119" s="13" t="s">
        <v>174</v>
      </c>
      <c r="F119" s="14">
        <v>2000</v>
      </c>
      <c r="G119" s="14">
        <v>689</v>
      </c>
      <c r="H119" s="133">
        <f t="shared" si="2"/>
        <v>0.3445</v>
      </c>
    </row>
    <row r="120" spans="2:8" ht="60">
      <c r="B120" s="125"/>
      <c r="C120" s="292" t="s">
        <v>109</v>
      </c>
      <c r="D120" s="292"/>
      <c r="E120" s="288" t="s">
        <v>110</v>
      </c>
      <c r="F120" s="366">
        <f>F121</f>
        <v>14557</v>
      </c>
      <c r="G120" s="366">
        <f>G121</f>
        <v>10974.6</v>
      </c>
      <c r="H120" s="384">
        <f t="shared" si="2"/>
        <v>0.7539053376382496</v>
      </c>
    </row>
    <row r="121" spans="2:8" ht="15.75" customHeight="1">
      <c r="B121" s="135"/>
      <c r="C121" s="135"/>
      <c r="D121" s="86">
        <v>4130</v>
      </c>
      <c r="E121" s="13" t="s">
        <v>288</v>
      </c>
      <c r="F121" s="58">
        <v>14557</v>
      </c>
      <c r="G121" s="472">
        <v>10974.6</v>
      </c>
      <c r="H121" s="133">
        <f t="shared" si="2"/>
        <v>0.7539053376382496</v>
      </c>
    </row>
    <row r="122" spans="2:8" ht="15.75" customHeight="1">
      <c r="B122" s="135"/>
      <c r="C122" s="292" t="s">
        <v>230</v>
      </c>
      <c r="D122" s="102"/>
      <c r="E122" s="356" t="s">
        <v>231</v>
      </c>
      <c r="F122" s="456">
        <f>F123+F124</f>
        <v>2000</v>
      </c>
      <c r="G122" s="456">
        <f>G123+G124</f>
        <v>1098.45</v>
      </c>
      <c r="H122" s="384">
        <f>G122/F122</f>
        <v>0.5492250000000001</v>
      </c>
    </row>
    <row r="123" spans="2:8" ht="15.75" customHeight="1">
      <c r="B123" s="135"/>
      <c r="C123" s="135"/>
      <c r="D123" s="86">
        <v>3110</v>
      </c>
      <c r="E123" s="13" t="s">
        <v>235</v>
      </c>
      <c r="F123" s="58">
        <v>1960</v>
      </c>
      <c r="G123" s="472">
        <v>1098.45</v>
      </c>
      <c r="H123" s="133">
        <f t="shared" si="2"/>
        <v>0.5604336734693878</v>
      </c>
    </row>
    <row r="124" spans="2:8" ht="15.75" customHeight="1">
      <c r="B124" s="135"/>
      <c r="C124" s="135"/>
      <c r="D124" s="86">
        <v>4210</v>
      </c>
      <c r="E124" s="13" t="s">
        <v>155</v>
      </c>
      <c r="F124" s="58">
        <v>40</v>
      </c>
      <c r="G124" s="472">
        <v>0</v>
      </c>
      <c r="H124" s="133">
        <f t="shared" si="2"/>
        <v>0</v>
      </c>
    </row>
    <row r="125" spans="2:8" ht="15.75" customHeight="1">
      <c r="B125" s="135"/>
      <c r="C125" s="287" t="s">
        <v>115</v>
      </c>
      <c r="D125" s="287"/>
      <c r="E125" s="288" t="s">
        <v>15</v>
      </c>
      <c r="F125" s="366">
        <f>SUM(F126:F128)</f>
        <v>2341</v>
      </c>
      <c r="G125" s="366">
        <f>SUM(G126:G128)</f>
        <v>1989.6</v>
      </c>
      <c r="H125" s="384">
        <f>G125/F125</f>
        <v>0.8498932080307561</v>
      </c>
    </row>
    <row r="126" spans="2:8" ht="15.75" customHeight="1">
      <c r="B126" s="135"/>
      <c r="C126" s="135"/>
      <c r="D126" s="86">
        <v>3110</v>
      </c>
      <c r="E126" s="13" t="s">
        <v>235</v>
      </c>
      <c r="F126" s="58">
        <v>1400</v>
      </c>
      <c r="G126" s="472">
        <v>1400</v>
      </c>
      <c r="H126" s="133">
        <f t="shared" si="2"/>
        <v>1</v>
      </c>
    </row>
    <row r="127" spans="2:8" ht="15.75" customHeight="1">
      <c r="B127" s="135"/>
      <c r="C127" s="135"/>
      <c r="D127" s="86">
        <v>4210</v>
      </c>
      <c r="E127" s="13" t="s">
        <v>155</v>
      </c>
      <c r="F127" s="58">
        <v>590</v>
      </c>
      <c r="G127" s="472">
        <v>589.6</v>
      </c>
      <c r="H127" s="133">
        <f t="shared" si="2"/>
        <v>0.9993220338983051</v>
      </c>
    </row>
    <row r="128" spans="2:8" ht="15.75" customHeight="1">
      <c r="B128" s="135"/>
      <c r="C128" s="135"/>
      <c r="D128" s="56">
        <v>4700</v>
      </c>
      <c r="E128" s="13" t="s">
        <v>174</v>
      </c>
      <c r="F128" s="58">
        <v>351</v>
      </c>
      <c r="G128" s="472">
        <v>0</v>
      </c>
      <c r="H128" s="133">
        <f t="shared" si="2"/>
        <v>0</v>
      </c>
    </row>
    <row r="129" spans="2:8" ht="9.75" customHeight="1" thickBot="1">
      <c r="B129" s="136"/>
      <c r="C129" s="136"/>
      <c r="D129" s="136"/>
      <c r="E129" s="70"/>
      <c r="F129" s="127"/>
      <c r="G129" s="127"/>
      <c r="H129" s="228"/>
    </row>
    <row r="130" spans="2:8" ht="22.5" customHeight="1" thickBot="1">
      <c r="B130" s="704"/>
      <c r="C130" s="704"/>
      <c r="D130" s="705"/>
      <c r="E130" s="706" t="s">
        <v>289</v>
      </c>
      <c r="F130" s="707">
        <f>F54+F61+F66+F93+F103</f>
        <v>3615458.98</v>
      </c>
      <c r="G130" s="707">
        <f>G54+G61+G66+G93+G103</f>
        <v>3499843.08</v>
      </c>
      <c r="H130" s="708">
        <f>G130/F130</f>
        <v>0.9680217918002765</v>
      </c>
    </row>
    <row r="133" spans="2:8" ht="13.5" customHeight="1">
      <c r="B133" s="137"/>
      <c r="C133" s="107"/>
      <c r="D133" s="107"/>
      <c r="E133" s="138"/>
      <c r="F133" s="108"/>
      <c r="G133" s="108"/>
      <c r="H133" s="139"/>
    </row>
    <row r="134" spans="2:8" ht="13.5" customHeight="1">
      <c r="B134" s="140"/>
      <c r="C134" s="140"/>
      <c r="D134" s="140"/>
      <c r="E134" s="112"/>
      <c r="F134" s="113"/>
      <c r="G134" s="113"/>
      <c r="H134" s="139"/>
    </row>
    <row r="135" spans="2:8" ht="13.5" customHeight="1">
      <c r="B135" s="69"/>
      <c r="C135" s="69"/>
      <c r="D135" s="69"/>
      <c r="E135" s="70"/>
      <c r="F135" s="71"/>
      <c r="G135" s="71"/>
      <c r="H135" s="139"/>
    </row>
    <row r="136" spans="2:8" ht="13.5" customHeight="1">
      <c r="B136" s="126"/>
      <c r="C136" s="126"/>
      <c r="D136" s="126"/>
      <c r="E136" s="70"/>
      <c r="F136" s="127"/>
      <c r="G136" s="127"/>
      <c r="H136" s="128"/>
    </row>
    <row r="137" spans="2:8" ht="15">
      <c r="B137" s="129"/>
      <c r="C137" s="141"/>
      <c r="D137" s="141"/>
      <c r="E137" s="142"/>
      <c r="F137" s="143"/>
      <c r="G137" s="143"/>
      <c r="H137" s="139"/>
    </row>
    <row r="140" ht="15.75" customHeight="1">
      <c r="E140" s="47"/>
    </row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>
      <c r="G165" s="2"/>
    </row>
    <row r="195" spans="6:7" ht="14.25">
      <c r="F195" s="510"/>
      <c r="G195" s="510"/>
    </row>
    <row r="390" spans="5:7" ht="15.75">
      <c r="E390" s="48"/>
      <c r="F390" s="49"/>
      <c r="G390" s="49"/>
    </row>
    <row r="391" spans="6:7" ht="14.25">
      <c r="F391" s="2"/>
      <c r="G391" s="2"/>
    </row>
    <row r="392" spans="6:7" ht="14.25">
      <c r="F392" s="2"/>
      <c r="G392" s="2"/>
    </row>
    <row r="416" ht="15.75">
      <c r="E416" s="184"/>
    </row>
    <row r="419" ht="15">
      <c r="E419" s="186"/>
    </row>
  </sheetData>
  <sheetProtection/>
  <mergeCells count="2">
    <mergeCell ref="E5:G5"/>
    <mergeCell ref="E51:G51"/>
  </mergeCells>
  <printOptions/>
  <pageMargins left="0.7086614173228347" right="0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2016-03-31T06:26:29Z</cp:lastPrinted>
  <dcterms:created xsi:type="dcterms:W3CDTF">2009-06-24T10:07:09Z</dcterms:created>
  <dcterms:modified xsi:type="dcterms:W3CDTF">2017-01-24T12:39:54Z</dcterms:modified>
  <cp:category/>
  <cp:version/>
  <cp:contentType/>
  <cp:contentStatus/>
</cp:coreProperties>
</file>